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75" windowHeight="12795" activeTab="0"/>
  </bookViews>
  <sheets>
    <sheet name="PLL_LPF定数 " sheetId="1" r:id="rId1"/>
  </sheets>
  <definedNames/>
  <calcPr fullCalcOnLoad="1"/>
</workbook>
</file>

<file path=xl/sharedStrings.xml><?xml version="1.0" encoding="utf-8"?>
<sst xmlns="http://schemas.openxmlformats.org/spreadsheetml/2006/main" count="315" uniqueCount="99">
  <si>
    <t>KΦ=</t>
  </si>
  <si>
    <t>msecとして</t>
  </si>
  <si>
    <t>R1=</t>
  </si>
  <si>
    <t>kΩとすると</t>
  </si>
  <si>
    <t>2ζ</t>
  </si>
  <si>
    <t>ωn・C1</t>
  </si>
  <si>
    <t>黄色の枠内は、数値を手記入するセル。</t>
  </si>
  <si>
    <t>4.50-0.4</t>
  </si>
  <si>
    <t>＝</t>
  </si>
  <si>
    <t>(V/rad)</t>
  </si>
  <si>
    <t>4.5-0.4</t>
  </si>
  <si>
    <t>4.5-0.1</t>
  </si>
  <si>
    <t>4x3.14</t>
  </si>
  <si>
    <t>{fMax(MHz)</t>
  </si>
  <si>
    <t>-</t>
  </si>
  <si>
    <t>fMin(MHz)}</t>
  </si>
  <si>
    <t>Kv=</t>
  </si>
  <si>
    <t>x10E6(rad/sec・V)</t>
  </si>
  <si>
    <t>7.5-0.5</t>
  </si>
  <si>
    <t>∴ωn= 4.5/t=</t>
  </si>
  <si>
    <t>(rad/sec)</t>
  </si>
  <si>
    <t>∵t=ロックアップタイム</t>
  </si>
  <si>
    <t>①式へ　ＰＬＬ分周 NRを代入</t>
  </si>
  <si>
    <t>X</t>
  </si>
  <si>
    <t>x10E6</t>
  </si>
  <si>
    <t>^2xC1</t>
  </si>
  <si>
    <t>Ｃ１</t>
  </si>
  <si>
    <t>NR</t>
  </si>
  <si>
    <t>⑤式より　R1=</t>
  </si>
  <si>
    <t>Ｃ１＝</t>
  </si>
  <si>
    <t>（uF）</t>
  </si>
  <si>
    <t>R1</t>
  </si>
  <si>
    <t>②式よりζ=</t>
  </si>
  <si>
    <t>として</t>
  </si>
  <si>
    <t>R2=</t>
  </si>
  <si>
    <t>2ｘ</t>
  </si>
  <si>
    <t>(kΩ)</t>
  </si>
  <si>
    <t>x</t>
  </si>
  <si>
    <t>VarCap</t>
  </si>
  <si>
    <t>pF(0.5V)</t>
  </si>
  <si>
    <t>pF(7V)</t>
  </si>
  <si>
    <t>VCO_A</t>
  </si>
  <si>
    <t>VCO_B</t>
  </si>
  <si>
    <t>Coil(uH)</t>
  </si>
  <si>
    <t>Freq(MHz)</t>
  </si>
  <si>
    <t>～</t>
  </si>
  <si>
    <t>①</t>
  </si>
  <si>
    <t>計算Ｃ(pF)</t>
  </si>
  <si>
    <t>①</t>
  </si>
  <si>
    <t>NR=</t>
  </si>
  <si>
    <t>VarCapから導き出される容量(pF)</t>
  </si>
  <si>
    <t>②</t>
  </si>
  <si>
    <t>FET G分割</t>
  </si>
  <si>
    <t>②</t>
  </si>
  <si>
    <t>③</t>
  </si>
  <si>
    <t>下(pF)</t>
  </si>
  <si>
    <t>Kv/NR=</t>
  </si>
  <si>
    <t>③</t>
  </si>
  <si>
    <t>④</t>
  </si>
  <si>
    <t>G浮遊容量</t>
  </si>
  <si>
    <t>④</t>
  </si>
  <si>
    <t>⑤</t>
  </si>
  <si>
    <t>接続C</t>
  </si>
  <si>
    <t>(pF)</t>
  </si>
  <si>
    <t>⑤</t>
  </si>
  <si>
    <t>⑥=②~⑤</t>
  </si>
  <si>
    <t>L両端Ｃ</t>
  </si>
  <si>
    <t>(pF)</t>
  </si>
  <si>
    <t>⑥=②~⑤</t>
  </si>
  <si>
    <t>⑦</t>
  </si>
  <si>
    <t>VCap上pF</t>
  </si>
  <si>
    <t>～</t>
  </si>
  <si>
    <t>⑦</t>
  </si>
  <si>
    <t>⑧</t>
  </si>
  <si>
    <t>Ｖcap下pF　</t>
  </si>
  <si>
    <t>⑨=⑦⑧</t>
  </si>
  <si>
    <t>Vcap合成</t>
  </si>
  <si>
    <t>⑨=⑦⑧</t>
  </si>
  <si>
    <t>⑩</t>
  </si>
  <si>
    <t>Ｌ_TCpF</t>
  </si>
  <si>
    <t>⑪=⑥+⑧⑩</t>
  </si>
  <si>
    <t>Ｌ合成pF</t>
  </si>
  <si>
    <t>VarCap</t>
  </si>
  <si>
    <t>pF(0.5V)</t>
  </si>
  <si>
    <t>pF(7V)</t>
  </si>
  <si>
    <t>VCO_C</t>
  </si>
  <si>
    <t>VCO_D</t>
  </si>
  <si>
    <t>Coil(uH)</t>
  </si>
  <si>
    <t>Freq(MHz)</t>
  </si>
  <si>
    <t>～</t>
  </si>
  <si>
    <t>Kv/NR=</t>
  </si>
  <si>
    <t>③</t>
  </si>
  <si>
    <t>④</t>
  </si>
  <si>
    <t>⑤</t>
  </si>
  <si>
    <t>dBm</t>
  </si>
  <si>
    <t>入力Ω</t>
  </si>
  <si>
    <t>入力ｍＶ</t>
  </si>
  <si>
    <t>FETdBm</t>
  </si>
  <si>
    <t>2x入力ｍＶ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</si>
</sst>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_ "/>
    <numFmt numFmtId="179" formatCode="0_ "/>
    <numFmt numFmtId="180" formatCode="#,##0.0;[Red]\-#,##0.0"/>
    <numFmt numFmtId="181" formatCode="#,##0.000;[Red]\-#,##0.000"/>
    <numFmt numFmtId="182" formatCode="0.0_);[Red]\(0.0\)"/>
    <numFmt numFmtId="183" formatCode="0.0_ "/>
    <numFmt numFmtId="184" formatCode="0.00_ "/>
    <numFmt numFmtId="185" formatCode="0.00000_ "/>
    <numFmt numFmtId="186" formatCode="0.0000_ "/>
    <numFmt numFmtId="187" formatCode="#,##0.00_ ;[Red]\-#,##0.00\ "/>
    <numFmt numFmtId="188" formatCode="0_);[Red]\(0\)"/>
    <numFmt numFmtId="189" formatCode="0.00;_က"/>
    <numFmt numFmtId="190" formatCode="#,##0.000_ ;[Red]\-#,##0.000\ "/>
    <numFmt numFmtId="191" formatCode="#,##0.00_ "/>
    <numFmt numFmtId="192" formatCode="#,##0.0_ "/>
    <numFmt numFmtId="193" formatCode="#,##0.0"/>
    <numFmt numFmtId="194" formatCode="#,##0.000000000000000000000000000000000_ ;[Red]\-#,##0.000000000000000000000000000000000\ "/>
    <numFmt numFmtId="195" formatCode="#,##0.0_ ;[Red]\-#,##0.0\ "/>
    <numFmt numFmtId="196" formatCode="0.000000_ "/>
    <numFmt numFmtId="197" formatCode="0.000;[Red]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00_);[Red]\(0.000\)"/>
    <numFmt numFmtId="206" formatCode="#,##0.0000;[Red]\-#,##0.0000"/>
    <numFmt numFmtId="207" formatCode="[$€-2]\ #,##0.00_);[Red]\([$€-2]\ #,##0.00\)"/>
    <numFmt numFmtId="208" formatCode="0.0000000000"/>
    <numFmt numFmtId="209" formatCode="0.000000000"/>
    <numFmt numFmtId="210" formatCode="0.00000000"/>
    <numFmt numFmtId="211" formatCode="0.0000000000000_);[Red]\(0.0000000000000\)"/>
    <numFmt numFmtId="212" formatCode="0.000000000000_);[Red]\(0.000000000000\)"/>
    <numFmt numFmtId="213" formatCode="0.00000000000000_);[Red]\(0.00000000000000\)"/>
    <numFmt numFmtId="214" formatCode="0.000000000000000_);[Red]\(0.000000000000000\)"/>
    <numFmt numFmtId="215" formatCode="0.0000000000000000_);[Red]\(0.0000000000000000\)"/>
    <numFmt numFmtId="216" formatCode="0.00000000000000000_);[Red]\(0.00000000000000000\)"/>
    <numFmt numFmtId="217" formatCode="0.000000000000000000_);[Red]\(0.000000000000000000\)"/>
    <numFmt numFmtId="218" formatCode="0.0000000000000000000_);[Red]\(0.0000000000000000000\)"/>
    <numFmt numFmtId="219" formatCode="0.00000000000000000000_);[Red]\(0.00000000000000000000\)"/>
    <numFmt numFmtId="220" formatCode="0.0000000_ "/>
    <numFmt numFmtId="221" formatCode="0.00000000_ "/>
    <numFmt numFmtId="222" formatCode="#,##0.000_ "/>
    <numFmt numFmtId="223" formatCode="0.00_);[Red]\(0.00\)"/>
    <numFmt numFmtId="224" formatCode="0.0;_가"/>
    <numFmt numFmtId="225" formatCode="[DBNum3][$-411]0"/>
    <numFmt numFmtId="226" formatCode="[&lt;=999]000;[&lt;=9999]000\-00;000\-0000"/>
    <numFmt numFmtId="227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vertAlign val="subscript"/>
      <sz val="16"/>
      <name val="ＭＳ 明朝"/>
      <family val="1"/>
    </font>
    <font>
      <vertAlign val="subscript"/>
      <sz val="14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vertAlign val="subscript"/>
      <sz val="18"/>
      <name val="ＭＳ 明朝"/>
      <family val="1"/>
    </font>
    <font>
      <sz val="8"/>
      <name val="ＭＳ 明朝"/>
      <family val="1"/>
    </font>
    <font>
      <b/>
      <vertAlign val="subscript"/>
      <sz val="16"/>
      <name val="ＭＳ 明朝"/>
      <family val="1"/>
    </font>
    <font>
      <b/>
      <sz val="18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24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 quotePrefix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Alignment="1" quotePrefix="1">
      <alignment horizontal="center" vertical="center"/>
    </xf>
    <xf numFmtId="183" fontId="0" fillId="24" borderId="12" xfId="0" applyNumberFormat="1" applyFill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18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9" fontId="0" fillId="0" borderId="11" xfId="0" applyNumberFormat="1" applyBorder="1" applyAlignment="1">
      <alignment vertical="center"/>
    </xf>
    <xf numFmtId="17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21" fillId="0" borderId="0" xfId="0" applyNumberFormat="1" applyFont="1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5" xfId="49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178" fontId="0" fillId="0" borderId="11" xfId="0" applyNumberFormat="1" applyBorder="1" applyAlignment="1">
      <alignment horizontal="center" vertical="center"/>
    </xf>
    <xf numFmtId="184" fontId="21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61" applyFont="1" applyBorder="1" applyAlignment="1">
      <alignment horizontal="center" vertical="center"/>
      <protection/>
    </xf>
    <xf numFmtId="184" fontId="0" fillId="0" borderId="0" xfId="61" applyNumberFormat="1" applyBorder="1" applyAlignment="1">
      <alignment horizontal="center" vertical="center"/>
      <protection/>
    </xf>
    <xf numFmtId="40" fontId="0" fillId="0" borderId="0" xfId="49" applyNumberFormat="1" applyFont="1" applyBorder="1" applyAlignment="1">
      <alignment vertical="center"/>
    </xf>
    <xf numFmtId="0" fontId="0" fillId="0" borderId="0" xfId="61" applyBorder="1">
      <alignment vertical="center"/>
      <protection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3" fillId="0" borderId="18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83" fontId="0" fillId="24" borderId="10" xfId="0" applyNumberFormat="1" applyFill="1" applyBorder="1" applyAlignment="1">
      <alignment vertical="center"/>
    </xf>
    <xf numFmtId="178" fontId="22" fillId="0" borderId="0" xfId="0" applyNumberFormat="1" applyFont="1" applyBorder="1" applyAlignment="1">
      <alignment vertical="center"/>
    </xf>
    <xf numFmtId="0" fontId="22" fillId="0" borderId="18" xfId="0" applyFont="1" applyBorder="1" applyAlignment="1">
      <alignment horizontal="right" vertical="center"/>
    </xf>
    <xf numFmtId="183" fontId="0" fillId="0" borderId="0" xfId="0" applyNumberFormat="1" applyBorder="1" applyAlignment="1">
      <alignment vertical="center"/>
    </xf>
    <xf numFmtId="183" fontId="0" fillId="0" borderId="19" xfId="0" applyNumberForma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84" fontId="0" fillId="0" borderId="0" xfId="0" applyNumberFormat="1" applyBorder="1" applyAlignment="1">
      <alignment horizontal="right" vertical="center"/>
    </xf>
    <xf numFmtId="184" fontId="0" fillId="0" borderId="19" xfId="0" applyNumberFormat="1" applyBorder="1" applyAlignment="1">
      <alignment horizontal="center" vertical="center"/>
    </xf>
    <xf numFmtId="184" fontId="22" fillId="0" borderId="18" xfId="0" applyNumberFormat="1" applyFon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84" fontId="22" fillId="0" borderId="20" xfId="0" applyNumberFormat="1" applyFon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184" fontId="0" fillId="0" borderId="19" xfId="0" applyNumberFormat="1" applyBorder="1" applyAlignment="1">
      <alignment vertical="center"/>
    </xf>
    <xf numFmtId="0" fontId="22" fillId="0" borderId="20" xfId="0" applyFont="1" applyBorder="1" applyAlignment="1">
      <alignment horizontal="right" vertical="center"/>
    </xf>
    <xf numFmtId="184" fontId="0" fillId="0" borderId="11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57150</xdr:rowOff>
    </xdr:from>
    <xdr:to>
      <xdr:col>8</xdr:col>
      <xdr:colOff>0</xdr:colOff>
      <xdr:row>56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00050"/>
          <a:ext cx="5534025" cy="9286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10</xdr:row>
      <xdr:rowOff>57150</xdr:rowOff>
    </xdr:from>
    <xdr:to>
      <xdr:col>2</xdr:col>
      <xdr:colOff>180975</xdr:colOff>
      <xdr:row>12</xdr:row>
      <xdr:rowOff>57150</xdr:rowOff>
    </xdr:to>
    <xdr:sp>
      <xdr:nvSpPr>
        <xdr:cNvPr id="2" name="U-Logic-Buffer-正-1H"/>
        <xdr:cNvSpPr>
          <a:spLocks/>
        </xdr:cNvSpPr>
      </xdr:nvSpPr>
      <xdr:spPr>
        <a:xfrm>
          <a:off x="981075" y="1771650"/>
          <a:ext cx="571500" cy="3429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192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0</xdr:rowOff>
    </xdr:from>
    <xdr:to>
      <xdr:col>2</xdr:col>
      <xdr:colOff>123825</xdr:colOff>
      <xdr:row>9</xdr:row>
      <xdr:rowOff>114300</xdr:rowOff>
    </xdr:to>
    <xdr:grpSp>
      <xdr:nvGrpSpPr>
        <xdr:cNvPr id="3" name="C-H"/>
        <xdr:cNvGrpSpPr>
          <a:grpSpLocks/>
        </xdr:cNvGrpSpPr>
      </xdr:nvGrpSpPr>
      <xdr:grpSpPr>
        <a:xfrm>
          <a:off x="1438275" y="1543050"/>
          <a:ext cx="57150" cy="114300"/>
          <a:chOff x="42" y="180"/>
          <a:chExt cx="6" cy="12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42" y="180"/>
            <a:ext cx="0" cy="12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8" y="180"/>
            <a:ext cx="0" cy="12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9</xdr:row>
      <xdr:rowOff>0</xdr:rowOff>
    </xdr:from>
    <xdr:to>
      <xdr:col>1</xdr:col>
      <xdr:colOff>295275</xdr:colOff>
      <xdr:row>9</xdr:row>
      <xdr:rowOff>114300</xdr:rowOff>
    </xdr:to>
    <xdr:grpSp>
      <xdr:nvGrpSpPr>
        <xdr:cNvPr id="6" name="R-V"/>
        <xdr:cNvGrpSpPr>
          <a:grpSpLocks/>
        </xdr:cNvGrpSpPr>
      </xdr:nvGrpSpPr>
      <xdr:grpSpPr>
        <a:xfrm rot="16200000">
          <a:off x="752475" y="1543050"/>
          <a:ext cx="228600" cy="114300"/>
          <a:chOff x="108" y="30"/>
          <a:chExt cx="12" cy="24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108" y="30"/>
            <a:ext cx="12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図形 1619"/>
          <xdr:cNvSpPr>
            <a:spLocks/>
          </xdr:cNvSpPr>
        </xdr:nvSpPr>
        <xdr:spPr>
          <a:xfrm>
            <a:off x="110" y="30"/>
            <a:ext cx="8" cy="24"/>
          </a:xfrm>
          <a:custGeom>
            <a:pathLst>
              <a:path h="16384" w="16384">
                <a:moveTo>
                  <a:pt x="8192" y="0"/>
                </a:moveTo>
                <a:lnTo>
                  <a:pt x="16384" y="1365"/>
                </a:lnTo>
                <a:lnTo>
                  <a:pt x="0" y="4096"/>
                </a:lnTo>
                <a:lnTo>
                  <a:pt x="16384" y="6827"/>
                </a:lnTo>
                <a:lnTo>
                  <a:pt x="0" y="9557"/>
                </a:lnTo>
                <a:lnTo>
                  <a:pt x="16384" y="12288"/>
                </a:lnTo>
                <a:lnTo>
                  <a:pt x="0" y="15019"/>
                </a:lnTo>
                <a:lnTo>
                  <a:pt x="8192" y="16384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295275</xdr:colOff>
      <xdr:row>9</xdr:row>
      <xdr:rowOff>57150</xdr:rowOff>
    </xdr:from>
    <xdr:to>
      <xdr:col>2</xdr:col>
      <xdr:colOff>66675</xdr:colOff>
      <xdr:row>9</xdr:row>
      <xdr:rowOff>57150</xdr:rowOff>
    </xdr:to>
    <xdr:sp>
      <xdr:nvSpPr>
        <xdr:cNvPr id="9" name="Line 9"/>
        <xdr:cNvSpPr>
          <a:spLocks/>
        </xdr:cNvSpPr>
      </xdr:nvSpPr>
      <xdr:spPr>
        <a:xfrm>
          <a:off x="981075" y="1600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7</xdr:row>
      <xdr:rowOff>57150</xdr:rowOff>
    </xdr:from>
    <xdr:to>
      <xdr:col>1</xdr:col>
      <xdr:colOff>180975</xdr:colOff>
      <xdr:row>8</xdr:row>
      <xdr:rowOff>0</xdr:rowOff>
    </xdr:to>
    <xdr:grpSp>
      <xdr:nvGrpSpPr>
        <xdr:cNvPr id="10" name="C-H"/>
        <xdr:cNvGrpSpPr>
          <a:grpSpLocks/>
        </xdr:cNvGrpSpPr>
      </xdr:nvGrpSpPr>
      <xdr:grpSpPr>
        <a:xfrm>
          <a:off x="809625" y="1257300"/>
          <a:ext cx="57150" cy="114300"/>
          <a:chOff x="42" y="180"/>
          <a:chExt cx="6" cy="12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42" y="180"/>
            <a:ext cx="0" cy="12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8" y="180"/>
            <a:ext cx="0" cy="12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352425</xdr:colOff>
      <xdr:row>11</xdr:row>
      <xdr:rowOff>0</xdr:rowOff>
    </xdr:from>
    <xdr:to>
      <xdr:col>0</xdr:col>
      <xdr:colOff>581025</xdr:colOff>
      <xdr:row>11</xdr:row>
      <xdr:rowOff>114300</xdr:rowOff>
    </xdr:to>
    <xdr:grpSp>
      <xdr:nvGrpSpPr>
        <xdr:cNvPr id="13" name="R-V"/>
        <xdr:cNvGrpSpPr>
          <a:grpSpLocks/>
        </xdr:cNvGrpSpPr>
      </xdr:nvGrpSpPr>
      <xdr:grpSpPr>
        <a:xfrm rot="16200000">
          <a:off x="352425" y="1885950"/>
          <a:ext cx="228600" cy="114300"/>
          <a:chOff x="108" y="30"/>
          <a:chExt cx="12" cy="24"/>
        </a:xfrm>
        <a:solidFill>
          <a:srgbClr val="FFFFFF"/>
        </a:solidFill>
      </xdr:grpSpPr>
      <xdr:sp>
        <xdr:nvSpPr>
          <xdr:cNvPr id="14" name="Rectangle 14"/>
          <xdr:cNvSpPr>
            <a:spLocks/>
          </xdr:cNvSpPr>
        </xdr:nvSpPr>
        <xdr:spPr>
          <a:xfrm>
            <a:off x="108" y="30"/>
            <a:ext cx="12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図形 1619"/>
          <xdr:cNvSpPr>
            <a:spLocks/>
          </xdr:cNvSpPr>
        </xdr:nvSpPr>
        <xdr:spPr>
          <a:xfrm>
            <a:off x="110" y="30"/>
            <a:ext cx="8" cy="24"/>
          </a:xfrm>
          <a:custGeom>
            <a:pathLst>
              <a:path h="16384" w="16384">
                <a:moveTo>
                  <a:pt x="8192" y="0"/>
                </a:moveTo>
                <a:lnTo>
                  <a:pt x="16384" y="1365"/>
                </a:lnTo>
                <a:lnTo>
                  <a:pt x="0" y="4096"/>
                </a:lnTo>
                <a:lnTo>
                  <a:pt x="16384" y="6827"/>
                </a:lnTo>
                <a:lnTo>
                  <a:pt x="0" y="9557"/>
                </a:lnTo>
                <a:lnTo>
                  <a:pt x="16384" y="12288"/>
                </a:lnTo>
                <a:lnTo>
                  <a:pt x="0" y="15019"/>
                </a:lnTo>
                <a:lnTo>
                  <a:pt x="8192" y="16384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123825</xdr:colOff>
      <xdr:row>9</xdr:row>
      <xdr:rowOff>57150</xdr:rowOff>
    </xdr:from>
    <xdr:to>
      <xdr:col>2</xdr:col>
      <xdr:colOff>409575</xdr:colOff>
      <xdr:row>9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1495425" y="1600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57150</xdr:rowOff>
    </xdr:from>
    <xdr:to>
      <xdr:col>2</xdr:col>
      <xdr:colOff>409575</xdr:colOff>
      <xdr:row>11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1781175" y="16002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57150</xdr:rowOff>
    </xdr:from>
    <xdr:to>
      <xdr:col>3</xdr:col>
      <xdr:colOff>0</xdr:colOff>
      <xdr:row>11</xdr:row>
      <xdr:rowOff>57150</xdr:rowOff>
    </xdr:to>
    <xdr:sp>
      <xdr:nvSpPr>
        <xdr:cNvPr id="18" name="Line 18"/>
        <xdr:cNvSpPr>
          <a:spLocks/>
        </xdr:cNvSpPr>
      </xdr:nvSpPr>
      <xdr:spPr>
        <a:xfrm>
          <a:off x="1552575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11</xdr:row>
      <xdr:rowOff>57150</xdr:rowOff>
    </xdr:from>
    <xdr:to>
      <xdr:col>1</xdr:col>
      <xdr:colOff>295275</xdr:colOff>
      <xdr:row>11</xdr:row>
      <xdr:rowOff>57150</xdr:rowOff>
    </xdr:to>
    <xdr:sp>
      <xdr:nvSpPr>
        <xdr:cNvPr id="19" name="Line 19"/>
        <xdr:cNvSpPr>
          <a:spLocks/>
        </xdr:cNvSpPr>
      </xdr:nvSpPr>
      <xdr:spPr>
        <a:xfrm flipH="1">
          <a:off x="581025" y="1943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11</xdr:row>
      <xdr:rowOff>0</xdr:rowOff>
    </xdr:from>
    <xdr:to>
      <xdr:col>0</xdr:col>
      <xdr:colOff>180975</xdr:colOff>
      <xdr:row>11</xdr:row>
      <xdr:rowOff>114300</xdr:rowOff>
    </xdr:to>
    <xdr:grpSp>
      <xdr:nvGrpSpPr>
        <xdr:cNvPr id="20" name="0-Logic-円-H"/>
        <xdr:cNvGrpSpPr>
          <a:grpSpLocks/>
        </xdr:cNvGrpSpPr>
      </xdr:nvGrpSpPr>
      <xdr:grpSpPr>
        <a:xfrm>
          <a:off x="114300" y="1885950"/>
          <a:ext cx="66675" cy="114300"/>
          <a:chOff x="-14" y="8"/>
          <a:chExt cx="19998" cy="20004"/>
        </a:xfrm>
        <a:solidFill>
          <a:srgbClr val="FFFFFF"/>
        </a:solidFill>
      </xdr:grpSpPr>
      <xdr:sp>
        <xdr:nvSpPr>
          <xdr:cNvPr id="21" name="Rectangle 21"/>
          <xdr:cNvSpPr>
            <a:spLocks/>
          </xdr:cNvSpPr>
        </xdr:nvSpPr>
        <xdr:spPr>
          <a:xfrm>
            <a:off x="-14" y="8"/>
            <a:ext cx="19998" cy="2000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-14" y="5009"/>
            <a:ext cx="19998" cy="1000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180975</xdr:colOff>
      <xdr:row>11</xdr:row>
      <xdr:rowOff>57150</xdr:rowOff>
    </xdr:from>
    <xdr:to>
      <xdr:col>0</xdr:col>
      <xdr:colOff>352425</xdr:colOff>
      <xdr:row>11</xdr:row>
      <xdr:rowOff>57150</xdr:rowOff>
    </xdr:to>
    <xdr:sp>
      <xdr:nvSpPr>
        <xdr:cNvPr id="23" name="Line 23"/>
        <xdr:cNvSpPr>
          <a:spLocks/>
        </xdr:cNvSpPr>
      </xdr:nvSpPr>
      <xdr:spPr>
        <a:xfrm flipH="1">
          <a:off x="180975" y="19431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9</xdr:row>
      <xdr:rowOff>57150</xdr:rowOff>
    </xdr:from>
    <xdr:to>
      <xdr:col>0</xdr:col>
      <xdr:colOff>638175</xdr:colOff>
      <xdr:row>11</xdr:row>
      <xdr:rowOff>57150</xdr:rowOff>
    </xdr:to>
    <xdr:sp>
      <xdr:nvSpPr>
        <xdr:cNvPr id="24" name="Line 24"/>
        <xdr:cNvSpPr>
          <a:spLocks/>
        </xdr:cNvSpPr>
      </xdr:nvSpPr>
      <xdr:spPr>
        <a:xfrm flipV="1">
          <a:off x="638175" y="16002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9</xdr:row>
      <xdr:rowOff>57150</xdr:rowOff>
    </xdr:from>
    <xdr:to>
      <xdr:col>1</xdr:col>
      <xdr:colOff>66675</xdr:colOff>
      <xdr:row>9</xdr:row>
      <xdr:rowOff>57150</xdr:rowOff>
    </xdr:to>
    <xdr:sp>
      <xdr:nvSpPr>
        <xdr:cNvPr id="25" name="Line 25"/>
        <xdr:cNvSpPr>
          <a:spLocks/>
        </xdr:cNvSpPr>
      </xdr:nvSpPr>
      <xdr:spPr>
        <a:xfrm>
          <a:off x="638175" y="1600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7</xdr:row>
      <xdr:rowOff>114300</xdr:rowOff>
    </xdr:from>
    <xdr:to>
      <xdr:col>0</xdr:col>
      <xdr:colOff>638175</xdr:colOff>
      <xdr:row>9</xdr:row>
      <xdr:rowOff>57150</xdr:rowOff>
    </xdr:to>
    <xdr:sp>
      <xdr:nvSpPr>
        <xdr:cNvPr id="26" name="Line 26"/>
        <xdr:cNvSpPr>
          <a:spLocks/>
        </xdr:cNvSpPr>
      </xdr:nvSpPr>
      <xdr:spPr>
        <a:xfrm flipV="1">
          <a:off x="638175" y="13144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7</xdr:row>
      <xdr:rowOff>114300</xdr:rowOff>
    </xdr:from>
    <xdr:to>
      <xdr:col>1</xdr:col>
      <xdr:colOff>409575</xdr:colOff>
      <xdr:row>9</xdr:row>
      <xdr:rowOff>57150</xdr:rowOff>
    </xdr:to>
    <xdr:sp>
      <xdr:nvSpPr>
        <xdr:cNvPr id="27" name="Line 27"/>
        <xdr:cNvSpPr>
          <a:spLocks/>
        </xdr:cNvSpPr>
      </xdr:nvSpPr>
      <xdr:spPr>
        <a:xfrm flipV="1">
          <a:off x="1095375" y="13144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7</xdr:row>
      <xdr:rowOff>114300</xdr:rowOff>
    </xdr:from>
    <xdr:to>
      <xdr:col>1</xdr:col>
      <xdr:colOff>123825</xdr:colOff>
      <xdr:row>7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638175" y="1314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409575</xdr:colOff>
      <xdr:row>7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866775" y="13144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9</xdr:row>
      <xdr:rowOff>0</xdr:rowOff>
    </xdr:from>
    <xdr:to>
      <xdr:col>1</xdr:col>
      <xdr:colOff>9525</xdr:colOff>
      <xdr:row>9</xdr:row>
      <xdr:rowOff>114300</xdr:rowOff>
    </xdr:to>
    <xdr:grpSp>
      <xdr:nvGrpSpPr>
        <xdr:cNvPr id="30" name="0-Junction"/>
        <xdr:cNvGrpSpPr>
          <a:grpSpLocks/>
        </xdr:cNvGrpSpPr>
      </xdr:nvGrpSpPr>
      <xdr:grpSpPr>
        <a:xfrm>
          <a:off x="581025" y="1543050"/>
          <a:ext cx="114300" cy="114300"/>
          <a:chOff x="8" y="8"/>
          <a:chExt cx="20004" cy="20004"/>
        </a:xfrm>
        <a:solidFill>
          <a:srgbClr val="FFFFFF"/>
        </a:solidFill>
      </xdr:grpSpPr>
      <xdr:sp>
        <xdr:nvSpPr>
          <xdr:cNvPr id="31" name="Rectangle 31"/>
          <xdr:cNvSpPr>
            <a:spLocks/>
          </xdr:cNvSpPr>
        </xdr:nvSpPr>
        <xdr:spPr>
          <a:xfrm>
            <a:off x="8" y="8"/>
            <a:ext cx="20004" cy="2000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Oval 32"/>
          <xdr:cNvSpPr>
            <a:spLocks/>
          </xdr:cNvSpPr>
        </xdr:nvSpPr>
        <xdr:spPr>
          <a:xfrm>
            <a:off x="5009" y="5009"/>
            <a:ext cx="10002" cy="1000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581025</xdr:colOff>
      <xdr:row>11</xdr:row>
      <xdr:rowOff>0</xdr:rowOff>
    </xdr:from>
    <xdr:to>
      <xdr:col>1</xdr:col>
      <xdr:colOff>9525</xdr:colOff>
      <xdr:row>11</xdr:row>
      <xdr:rowOff>114300</xdr:rowOff>
    </xdr:to>
    <xdr:grpSp>
      <xdr:nvGrpSpPr>
        <xdr:cNvPr id="33" name="0-Junction"/>
        <xdr:cNvGrpSpPr>
          <a:grpSpLocks/>
        </xdr:cNvGrpSpPr>
      </xdr:nvGrpSpPr>
      <xdr:grpSpPr>
        <a:xfrm>
          <a:off x="581025" y="1885950"/>
          <a:ext cx="114300" cy="114300"/>
          <a:chOff x="8" y="8"/>
          <a:chExt cx="20004" cy="20004"/>
        </a:xfrm>
        <a:solidFill>
          <a:srgbClr val="FFFFFF"/>
        </a:solidFill>
      </xdr:grpSpPr>
      <xdr:sp>
        <xdr:nvSpPr>
          <xdr:cNvPr id="34" name="Rectangle 34"/>
          <xdr:cNvSpPr>
            <a:spLocks/>
          </xdr:cNvSpPr>
        </xdr:nvSpPr>
        <xdr:spPr>
          <a:xfrm>
            <a:off x="8" y="8"/>
            <a:ext cx="20004" cy="2000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Oval 35"/>
          <xdr:cNvSpPr>
            <a:spLocks/>
          </xdr:cNvSpPr>
        </xdr:nvSpPr>
        <xdr:spPr>
          <a:xfrm>
            <a:off x="5009" y="5009"/>
            <a:ext cx="10002" cy="1000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9</xdr:row>
      <xdr:rowOff>0</xdr:rowOff>
    </xdr:from>
    <xdr:to>
      <xdr:col>1</xdr:col>
      <xdr:colOff>466725</xdr:colOff>
      <xdr:row>9</xdr:row>
      <xdr:rowOff>114300</xdr:rowOff>
    </xdr:to>
    <xdr:grpSp>
      <xdr:nvGrpSpPr>
        <xdr:cNvPr id="36" name="0-Junction"/>
        <xdr:cNvGrpSpPr>
          <a:grpSpLocks/>
        </xdr:cNvGrpSpPr>
      </xdr:nvGrpSpPr>
      <xdr:grpSpPr>
        <a:xfrm>
          <a:off x="1038225" y="1543050"/>
          <a:ext cx="114300" cy="114300"/>
          <a:chOff x="8" y="8"/>
          <a:chExt cx="20004" cy="20004"/>
        </a:xfrm>
        <a:solidFill>
          <a:srgbClr val="FFFFFF"/>
        </a:solidFill>
      </xdr:grpSpPr>
      <xdr:sp>
        <xdr:nvSpPr>
          <xdr:cNvPr id="37" name="Rectangle 37"/>
          <xdr:cNvSpPr>
            <a:spLocks/>
          </xdr:cNvSpPr>
        </xdr:nvSpPr>
        <xdr:spPr>
          <a:xfrm>
            <a:off x="8" y="8"/>
            <a:ext cx="20004" cy="2000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Oval 38"/>
          <xdr:cNvSpPr>
            <a:spLocks/>
          </xdr:cNvSpPr>
        </xdr:nvSpPr>
        <xdr:spPr>
          <a:xfrm>
            <a:off x="5009" y="5009"/>
            <a:ext cx="10002" cy="1000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352425</xdr:colOff>
      <xdr:row>11</xdr:row>
      <xdr:rowOff>0</xdr:rowOff>
    </xdr:from>
    <xdr:to>
      <xdr:col>2</xdr:col>
      <xdr:colOff>466725</xdr:colOff>
      <xdr:row>11</xdr:row>
      <xdr:rowOff>114300</xdr:rowOff>
    </xdr:to>
    <xdr:grpSp>
      <xdr:nvGrpSpPr>
        <xdr:cNvPr id="39" name="0-Junction"/>
        <xdr:cNvGrpSpPr>
          <a:grpSpLocks/>
        </xdr:cNvGrpSpPr>
      </xdr:nvGrpSpPr>
      <xdr:grpSpPr>
        <a:xfrm>
          <a:off x="1724025" y="1885950"/>
          <a:ext cx="114300" cy="114300"/>
          <a:chOff x="8" y="8"/>
          <a:chExt cx="20004" cy="20004"/>
        </a:xfrm>
        <a:solidFill>
          <a:srgbClr val="FFFFFF"/>
        </a:solidFill>
      </xdr:grpSpPr>
      <xdr:sp>
        <xdr:nvSpPr>
          <xdr:cNvPr id="40" name="Rectangle 40"/>
          <xdr:cNvSpPr>
            <a:spLocks/>
          </xdr:cNvSpPr>
        </xdr:nvSpPr>
        <xdr:spPr>
          <a:xfrm>
            <a:off x="8" y="8"/>
            <a:ext cx="20004" cy="2000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Oval 41"/>
          <xdr:cNvSpPr>
            <a:spLocks/>
          </xdr:cNvSpPr>
        </xdr:nvSpPr>
        <xdr:spPr>
          <a:xfrm>
            <a:off x="5009" y="5009"/>
            <a:ext cx="10002" cy="1000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7</xdr:row>
      <xdr:rowOff>133350</xdr:rowOff>
    </xdr:from>
    <xdr:to>
      <xdr:col>2</xdr:col>
      <xdr:colOff>409575</xdr:colOff>
      <xdr:row>9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438275" y="1333500"/>
          <a:ext cx="3429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C1</a:t>
          </a:r>
        </a:p>
      </xdr:txBody>
    </xdr:sp>
    <xdr:clientData/>
  </xdr:twoCellAnchor>
  <xdr:twoCellAnchor>
    <xdr:from>
      <xdr:col>1</xdr:col>
      <xdr:colOff>66675</xdr:colOff>
      <xdr:row>8</xdr:row>
      <xdr:rowOff>19050</xdr:rowOff>
    </xdr:from>
    <xdr:to>
      <xdr:col>1</xdr:col>
      <xdr:colOff>409575</xdr:colOff>
      <xdr:row>9</xdr:row>
      <xdr:rowOff>57150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752475" y="1390650"/>
          <a:ext cx="3429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R2</a:t>
          </a:r>
        </a:p>
      </xdr:txBody>
    </xdr: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409575</xdr:colOff>
      <xdr:row>7</xdr:row>
      <xdr:rowOff>95250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752475" y="1085850"/>
          <a:ext cx="3429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C2</a:t>
          </a:r>
        </a:p>
      </xdr:txBody>
    </xdr:sp>
    <xdr:clientData/>
  </xdr:twoCellAnchor>
  <xdr:twoCellAnchor>
    <xdr:from>
      <xdr:col>0</xdr:col>
      <xdr:colOff>238125</xdr:colOff>
      <xdr:row>10</xdr:row>
      <xdr:rowOff>0</xdr:rowOff>
    </xdr:from>
    <xdr:to>
      <xdr:col>0</xdr:col>
      <xdr:colOff>581025</xdr:colOff>
      <xdr:row>11</xdr:row>
      <xdr:rowOff>38100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38125" y="1714500"/>
          <a:ext cx="3429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R1</a:t>
          </a:r>
        </a:p>
      </xdr:txBody>
    </xdr:sp>
    <xdr:clientData/>
  </xdr:twoCellAnchor>
  <xdr:twoCellAnchor>
    <xdr:from>
      <xdr:col>1</xdr:col>
      <xdr:colOff>295275</xdr:colOff>
      <xdr:row>10</xdr:row>
      <xdr:rowOff>114300</xdr:rowOff>
    </xdr:from>
    <xdr:to>
      <xdr:col>2</xdr:col>
      <xdr:colOff>9525</xdr:colOff>
      <xdr:row>11</xdr:row>
      <xdr:rowOff>152400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981075" y="1828800"/>
          <a:ext cx="4000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-</a:t>
          </a:r>
        </a:p>
      </xdr:txBody>
    </xdr:sp>
    <xdr:clientData/>
  </xdr:twoCellAnchor>
  <xdr:twoCellAnchor>
    <xdr:from>
      <xdr:col>0</xdr:col>
      <xdr:colOff>171450</xdr:colOff>
      <xdr:row>27</xdr:row>
      <xdr:rowOff>47625</xdr:rowOff>
    </xdr:from>
    <xdr:to>
      <xdr:col>7</xdr:col>
      <xdr:colOff>0</xdr:colOff>
      <xdr:row>28</xdr:row>
      <xdr:rowOff>114300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71450" y="4676775"/>
          <a:ext cx="47720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③式において　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PLL-TC9256PのVdd=5Vであり、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2</xdr:col>
      <xdr:colOff>285750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5800" y="4829175"/>
          <a:ext cx="9715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-25000"/>
            <a:t>4.5-0.4</a:t>
          </a:r>
        </a:p>
      </xdr:txBody>
    </xdr:sp>
    <xdr:clientData/>
  </xdr:twoCellAnchor>
  <xdr:twoCellAnchor>
    <xdr:from>
      <xdr:col>0</xdr:col>
      <xdr:colOff>342900</xdr:colOff>
      <xdr:row>29</xdr:row>
      <xdr:rowOff>104775</xdr:rowOff>
    </xdr:from>
    <xdr:to>
      <xdr:col>1</xdr:col>
      <xdr:colOff>342900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42900" y="5076825"/>
          <a:ext cx="6858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KΦ=</a:t>
          </a:r>
        </a:p>
      </xdr:txBody>
    </xdr:sp>
    <xdr:clientData/>
  </xdr:twoCellAnchor>
  <xdr:twoCellAnchor>
    <xdr:from>
      <xdr:col>0</xdr:col>
      <xdr:colOff>676275</xdr:colOff>
      <xdr:row>30</xdr:row>
      <xdr:rowOff>19050</xdr:rowOff>
    </xdr:from>
    <xdr:to>
      <xdr:col>1</xdr:col>
      <xdr:colOff>619125</xdr:colOff>
      <xdr:row>30</xdr:row>
      <xdr:rowOff>19050</xdr:rowOff>
    </xdr:to>
    <xdr:sp>
      <xdr:nvSpPr>
        <xdr:cNvPr id="50" name="Line 50"/>
        <xdr:cNvSpPr>
          <a:spLocks/>
        </xdr:cNvSpPr>
      </xdr:nvSpPr>
      <xdr:spPr>
        <a:xfrm>
          <a:off x="676275" y="51625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85725</xdr:rowOff>
    </xdr:from>
    <xdr:to>
      <xdr:col>3</xdr:col>
      <xdr:colOff>0</xdr:colOff>
      <xdr:row>31</xdr:row>
      <xdr:rowOff>57150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85800" y="5057775"/>
          <a:ext cx="15144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-25000"/>
            <a:t>4ｘ3.14</a:t>
          </a:r>
        </a:p>
      </xdr:txBody>
    </xdr:sp>
    <xdr:clientData/>
  </xdr:twoCellAnchor>
  <xdr:twoCellAnchor>
    <xdr:from>
      <xdr:col>2</xdr:col>
      <xdr:colOff>57150</xdr:colOff>
      <xdr:row>29</xdr:row>
      <xdr:rowOff>104775</xdr:rowOff>
    </xdr:from>
    <xdr:to>
      <xdr:col>4</xdr:col>
      <xdr:colOff>0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428750" y="5076825"/>
          <a:ext cx="14573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=0.326(V/rad)</a:t>
          </a:r>
        </a:p>
      </xdr:txBody>
    </xdr:sp>
    <xdr:clientData/>
  </xdr:twoCellAnchor>
  <xdr:twoCellAnchor>
    <xdr:from>
      <xdr:col>0</xdr:col>
      <xdr:colOff>190500</xdr:colOff>
      <xdr:row>31</xdr:row>
      <xdr:rowOff>95250</xdr:rowOff>
    </xdr:from>
    <xdr:to>
      <xdr:col>8</xdr:col>
      <xdr:colOff>0</xdr:colOff>
      <xdr:row>32</xdr:row>
      <xdr:rowOff>161925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90500" y="5410200"/>
          <a:ext cx="53435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④式より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アクティブLPF電源電圧は7.2Vであるので0.5Vを無効電圧として</a:t>
          </a:r>
        </a:p>
      </xdr:txBody>
    </xdr:sp>
    <xdr:clientData/>
  </xdr:twoCellAnchor>
  <xdr:twoCellAnchor>
    <xdr:from>
      <xdr:col>0</xdr:col>
      <xdr:colOff>228600</xdr:colOff>
      <xdr:row>33</xdr:row>
      <xdr:rowOff>152400</xdr:rowOff>
    </xdr:from>
    <xdr:to>
      <xdr:col>1</xdr:col>
      <xdr:colOff>228600</xdr:colOff>
      <xdr:row>35</xdr:row>
      <xdr:rowOff>47625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28600" y="5810250"/>
          <a:ext cx="6858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Kv=</a:t>
          </a:r>
        </a:p>
      </xdr:txBody>
    </xdr:sp>
    <xdr:clientData/>
  </xdr:twoCellAnchor>
  <xdr:twoCellAnchor>
    <xdr:from>
      <xdr:col>0</xdr:col>
      <xdr:colOff>514350</xdr:colOff>
      <xdr:row>34</xdr:row>
      <xdr:rowOff>57150</xdr:rowOff>
    </xdr:from>
    <xdr:to>
      <xdr:col>2</xdr:col>
      <xdr:colOff>400050</xdr:colOff>
      <xdr:row>34</xdr:row>
      <xdr:rowOff>57150</xdr:rowOff>
    </xdr:to>
    <xdr:sp>
      <xdr:nvSpPr>
        <xdr:cNvPr id="55" name="Line 55"/>
        <xdr:cNvSpPr>
          <a:spLocks/>
        </xdr:cNvSpPr>
      </xdr:nvSpPr>
      <xdr:spPr>
        <a:xfrm>
          <a:off x="514350" y="5895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33</xdr:row>
      <xdr:rowOff>114300</xdr:rowOff>
    </xdr:from>
    <xdr:to>
      <xdr:col>3</xdr:col>
      <xdr:colOff>285750</xdr:colOff>
      <xdr:row>35</xdr:row>
      <xdr:rowOff>9525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771650" y="5772150"/>
          <a:ext cx="7143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x</a:t>
          </a:r>
        </a:p>
      </xdr:txBody>
    </xdr:sp>
    <xdr:clientData/>
  </xdr:twoCellAnchor>
  <xdr:twoCellAnchor>
    <xdr:from>
      <xdr:col>0</xdr:col>
      <xdr:colOff>457200</xdr:colOff>
      <xdr:row>32</xdr:row>
      <xdr:rowOff>85725</xdr:rowOff>
    </xdr:from>
    <xdr:to>
      <xdr:col>2</xdr:col>
      <xdr:colOff>57150</xdr:colOff>
      <xdr:row>34</xdr:row>
      <xdr:rowOff>57150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457200" y="5572125"/>
          <a:ext cx="9715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-25000"/>
            <a:t>(21.4-15.4) </a:t>
          </a:r>
        </a:p>
      </xdr:txBody>
    </xdr:sp>
    <xdr:clientData/>
  </xdr:twoCellAnchor>
  <xdr:twoCellAnchor>
    <xdr:from>
      <xdr:col>0</xdr:col>
      <xdr:colOff>514350</xdr:colOff>
      <xdr:row>33</xdr:row>
      <xdr:rowOff>104775</xdr:rowOff>
    </xdr:from>
    <xdr:to>
      <xdr:col>2</xdr:col>
      <xdr:colOff>114300</xdr:colOff>
      <xdr:row>35</xdr:row>
      <xdr:rowOff>76200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14350" y="5762625"/>
          <a:ext cx="9715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-25000"/>
            <a:t>7.5-0.5</a:t>
          </a:r>
        </a:p>
      </xdr:txBody>
    </xdr:sp>
    <xdr:clientData/>
  </xdr:twoCellAnchor>
  <xdr:twoCellAnchor>
    <xdr:from>
      <xdr:col>2</xdr:col>
      <xdr:colOff>619125</xdr:colOff>
      <xdr:row>33</xdr:row>
      <xdr:rowOff>0</xdr:rowOff>
    </xdr:from>
    <xdr:to>
      <xdr:col>3</xdr:col>
      <xdr:colOff>619125</xdr:colOff>
      <xdr:row>34</xdr:row>
      <xdr:rowOff>142875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990725" y="5657850"/>
          <a:ext cx="82867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-25000"/>
            <a:t>2ｘ3.14</a:t>
          </a:r>
        </a:p>
      </xdr:txBody>
    </xdr:sp>
    <xdr:clientData/>
  </xdr:twoCellAnchor>
  <xdr:twoCellAnchor>
    <xdr:from>
      <xdr:col>3</xdr:col>
      <xdr:colOff>514350</xdr:colOff>
      <xdr:row>33</xdr:row>
      <xdr:rowOff>104775</xdr:rowOff>
    </xdr:from>
    <xdr:to>
      <xdr:col>6</xdr:col>
      <xdr:colOff>628650</xdr:colOff>
      <xdr:row>35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714625" y="5762625"/>
          <a:ext cx="21717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=5.38      (rad/s･V)</a:t>
          </a:r>
        </a:p>
      </xdr:txBody>
    </xdr:sp>
    <xdr:clientData/>
  </xdr:twoCellAnchor>
  <xdr:twoCellAnchor>
    <xdr:from>
      <xdr:col>1</xdr:col>
      <xdr:colOff>628650</xdr:colOff>
      <xdr:row>32</xdr:row>
      <xdr:rowOff>85725</xdr:rowOff>
    </xdr:from>
    <xdr:to>
      <xdr:col>3</xdr:col>
      <xdr:colOff>228600</xdr:colOff>
      <xdr:row>34</xdr:row>
      <xdr:rowOff>57150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314450" y="5572125"/>
          <a:ext cx="11144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-25000"/>
            <a:t>x10E6 </a:t>
          </a:r>
        </a:p>
      </xdr:txBody>
    </xdr:sp>
    <xdr:clientData/>
  </xdr:twoCellAnchor>
  <xdr:twoCellAnchor>
    <xdr:from>
      <xdr:col>4</xdr:col>
      <xdr:colOff>228600</xdr:colOff>
      <xdr:row>33</xdr:row>
      <xdr:rowOff>0</xdr:rowOff>
    </xdr:from>
    <xdr:to>
      <xdr:col>5</xdr:col>
      <xdr:colOff>514350</xdr:colOff>
      <xdr:row>34</xdr:row>
      <xdr:rowOff>142875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3114675" y="5657850"/>
          <a:ext cx="9715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-25000"/>
            <a:t>x10E6 </a:t>
          </a:r>
        </a:p>
      </xdr:txBody>
    </xdr:sp>
    <xdr:clientData/>
  </xdr:twoCellAnchor>
  <xdr:twoCellAnchor>
    <xdr:from>
      <xdr:col>0</xdr:col>
      <xdr:colOff>171450</xdr:colOff>
      <xdr:row>35</xdr:row>
      <xdr:rowOff>152400</xdr:rowOff>
    </xdr:from>
    <xdr:to>
      <xdr:col>7</xdr:col>
      <xdr:colOff>285750</xdr:colOff>
      <xdr:row>37</xdr:row>
      <xdr:rowOff>47625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71450" y="6162675"/>
          <a:ext cx="50577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一般的に　ωn・t=4.5(rad),  t=ロックアップタイム30msecとして</a:t>
          </a:r>
        </a:p>
      </xdr:txBody>
    </xdr:sp>
    <xdr:clientData/>
  </xdr:twoCellAnchor>
  <xdr:twoCellAnchor>
    <xdr:from>
      <xdr:col>0</xdr:col>
      <xdr:colOff>114300</xdr:colOff>
      <xdr:row>40</xdr:row>
      <xdr:rowOff>104775</xdr:rowOff>
    </xdr:from>
    <xdr:to>
      <xdr:col>6</xdr:col>
      <xdr:colOff>0</xdr:colOff>
      <xdr:row>42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14300" y="6972300"/>
          <a:ext cx="41433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①式より VCO_B NR=(18.2MHz+62.8M)x100=8100なので</a:t>
          </a:r>
        </a:p>
      </xdr:txBody>
    </xdr:sp>
    <xdr:clientData/>
  </xdr:twoCellAnchor>
  <xdr:twoCellAnchor>
    <xdr:from>
      <xdr:col>0</xdr:col>
      <xdr:colOff>657225</xdr:colOff>
      <xdr:row>41</xdr:row>
      <xdr:rowOff>104775</xdr:rowOff>
    </xdr:from>
    <xdr:to>
      <xdr:col>3</xdr:col>
      <xdr:colOff>228600</xdr:colOff>
      <xdr:row>43</xdr:row>
      <xdr:rowOff>76200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657225" y="7143750"/>
          <a:ext cx="17716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0.326 x5.38x 10E6</a:t>
          </a:r>
        </a:p>
      </xdr:txBody>
    </xdr:sp>
    <xdr:clientData/>
  </xdr:twoCellAnchor>
  <xdr:twoCellAnchor>
    <xdr:from>
      <xdr:col>0</xdr:col>
      <xdr:colOff>342900</xdr:colOff>
      <xdr:row>42</xdr:row>
      <xdr:rowOff>142875</xdr:rowOff>
    </xdr:from>
    <xdr:to>
      <xdr:col>1</xdr:col>
      <xdr:colOff>342900</xdr:colOff>
      <xdr:row>44</xdr:row>
      <xdr:rowOff>38100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342900" y="7353300"/>
          <a:ext cx="6858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R1=</a:t>
          </a:r>
        </a:p>
      </xdr:txBody>
    </xdr:sp>
    <xdr:clientData/>
  </xdr:twoCellAnchor>
  <xdr:twoCellAnchor>
    <xdr:from>
      <xdr:col>1</xdr:col>
      <xdr:colOff>57150</xdr:colOff>
      <xdr:row>43</xdr:row>
      <xdr:rowOff>19050</xdr:rowOff>
    </xdr:from>
    <xdr:to>
      <xdr:col>2</xdr:col>
      <xdr:colOff>228600</xdr:colOff>
      <xdr:row>44</xdr:row>
      <xdr:rowOff>161925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742950" y="7400925"/>
          <a:ext cx="8572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(150)^2・C1</a:t>
          </a:r>
        </a:p>
      </xdr:txBody>
    </xdr:sp>
    <xdr:clientData/>
  </xdr:twoCellAnchor>
  <xdr:twoCellAnchor>
    <xdr:from>
      <xdr:col>0</xdr:col>
      <xdr:colOff>676275</xdr:colOff>
      <xdr:row>43</xdr:row>
      <xdr:rowOff>57150</xdr:rowOff>
    </xdr:from>
    <xdr:to>
      <xdr:col>2</xdr:col>
      <xdr:colOff>400050</xdr:colOff>
      <xdr:row>43</xdr:row>
      <xdr:rowOff>57150</xdr:rowOff>
    </xdr:to>
    <xdr:sp>
      <xdr:nvSpPr>
        <xdr:cNvPr id="68" name="Line 68"/>
        <xdr:cNvSpPr>
          <a:spLocks/>
        </xdr:cNvSpPr>
      </xdr:nvSpPr>
      <xdr:spPr>
        <a:xfrm>
          <a:off x="676275" y="74390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133350</xdr:rowOff>
    </xdr:from>
    <xdr:to>
      <xdr:col>3</xdr:col>
      <xdr:colOff>457200</xdr:colOff>
      <xdr:row>43</xdr:row>
      <xdr:rowOff>104775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2200275" y="7172325"/>
          <a:ext cx="457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1</a:t>
          </a:r>
        </a:p>
      </xdr:txBody>
    </xdr:sp>
    <xdr:clientData/>
  </xdr:twoCellAnchor>
  <xdr:twoCellAnchor>
    <xdr:from>
      <xdr:col>2</xdr:col>
      <xdr:colOff>628650</xdr:colOff>
      <xdr:row>42</xdr:row>
      <xdr:rowOff>104775</xdr:rowOff>
    </xdr:from>
    <xdr:to>
      <xdr:col>3</xdr:col>
      <xdr:colOff>457200</xdr:colOff>
      <xdr:row>44</xdr:row>
      <xdr:rowOff>76200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00250" y="7315200"/>
          <a:ext cx="6572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8120</a:t>
          </a:r>
        </a:p>
      </xdr:txBody>
    </xdr:sp>
    <xdr:clientData/>
  </xdr:twoCellAnchor>
  <xdr:twoCellAnchor>
    <xdr:from>
      <xdr:col>2</xdr:col>
      <xdr:colOff>628650</xdr:colOff>
      <xdr:row>43</xdr:row>
      <xdr:rowOff>47625</xdr:rowOff>
    </xdr:from>
    <xdr:to>
      <xdr:col>3</xdr:col>
      <xdr:colOff>285750</xdr:colOff>
      <xdr:row>43</xdr:row>
      <xdr:rowOff>47625</xdr:rowOff>
    </xdr:to>
    <xdr:sp>
      <xdr:nvSpPr>
        <xdr:cNvPr id="71" name="Line 71"/>
        <xdr:cNvSpPr>
          <a:spLocks/>
        </xdr:cNvSpPr>
      </xdr:nvSpPr>
      <xdr:spPr>
        <a:xfrm>
          <a:off x="2000250" y="74295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42</xdr:row>
      <xdr:rowOff>95250</xdr:rowOff>
    </xdr:from>
    <xdr:to>
      <xdr:col>3</xdr:col>
      <xdr:colOff>266700</xdr:colOff>
      <xdr:row>43</xdr:row>
      <xdr:rowOff>161925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809750" y="7305675"/>
          <a:ext cx="6572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x</a:t>
          </a:r>
        </a:p>
      </xdr:txBody>
    </xdr:sp>
    <xdr:clientData/>
  </xdr:twoCellAnchor>
  <xdr:twoCellAnchor>
    <xdr:from>
      <xdr:col>3</xdr:col>
      <xdr:colOff>285750</xdr:colOff>
      <xdr:row>42</xdr:row>
      <xdr:rowOff>152400</xdr:rowOff>
    </xdr:from>
    <xdr:to>
      <xdr:col>3</xdr:col>
      <xdr:colOff>628650</xdr:colOff>
      <xdr:row>44</xdr:row>
      <xdr:rowOff>47625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486025" y="7362825"/>
          <a:ext cx="3429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=</a:t>
          </a:r>
        </a:p>
      </xdr:txBody>
    </xdr:sp>
    <xdr:clientData/>
  </xdr:twoCellAnchor>
  <xdr:twoCellAnchor>
    <xdr:from>
      <xdr:col>3</xdr:col>
      <xdr:colOff>457200</xdr:colOff>
      <xdr:row>41</xdr:row>
      <xdr:rowOff>114300</xdr:rowOff>
    </xdr:from>
    <xdr:to>
      <xdr:col>6</xdr:col>
      <xdr:colOff>0</xdr:colOff>
      <xdr:row>43</xdr:row>
      <xdr:rowOff>85725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657475" y="7153275"/>
          <a:ext cx="1600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9618x 10E6
x10E-6</a:t>
          </a:r>
        </a:p>
      </xdr:txBody>
    </xdr:sp>
    <xdr:clientData/>
  </xdr:twoCellAnchor>
  <xdr:twoCellAnchor>
    <xdr:from>
      <xdr:col>3</xdr:col>
      <xdr:colOff>628650</xdr:colOff>
      <xdr:row>43</xdr:row>
      <xdr:rowOff>0</xdr:rowOff>
    </xdr:from>
    <xdr:to>
      <xdr:col>4</xdr:col>
      <xdr:colOff>400050</xdr:colOff>
      <xdr:row>44</xdr:row>
      <xdr:rowOff>142875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828925" y="7381875"/>
          <a:ext cx="457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C1</a:t>
          </a:r>
        </a:p>
      </xdr:txBody>
    </xdr:sp>
    <xdr:clientData/>
  </xdr:twoCellAnchor>
  <xdr:twoCellAnchor>
    <xdr:from>
      <xdr:col>3</xdr:col>
      <xdr:colOff>447675</xdr:colOff>
      <xdr:row>43</xdr:row>
      <xdr:rowOff>66675</xdr:rowOff>
    </xdr:from>
    <xdr:to>
      <xdr:col>5</xdr:col>
      <xdr:colOff>0</xdr:colOff>
      <xdr:row>43</xdr:row>
      <xdr:rowOff>66675</xdr:rowOff>
    </xdr:to>
    <xdr:sp>
      <xdr:nvSpPr>
        <xdr:cNvPr id="76" name="Line 76"/>
        <xdr:cNvSpPr>
          <a:spLocks/>
        </xdr:cNvSpPr>
      </xdr:nvSpPr>
      <xdr:spPr>
        <a:xfrm>
          <a:off x="2647950" y="74485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37</xdr:row>
      <xdr:rowOff>47625</xdr:rowOff>
    </xdr:from>
    <xdr:to>
      <xdr:col>6</xdr:col>
      <xdr:colOff>0</xdr:colOff>
      <xdr:row>38</xdr:row>
      <xdr:rowOff>114300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171450" y="6400800"/>
          <a:ext cx="40862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∴ωn= 4.5/t = 4.5/(30x10E-03)=150(rad/sec)</a:t>
          </a:r>
        </a:p>
      </xdr:txBody>
    </xdr:sp>
    <xdr:clientData/>
  </xdr:twoCellAnchor>
  <xdr:twoCellAnchor>
    <xdr:from>
      <xdr:col>5</xdr:col>
      <xdr:colOff>114300</xdr:colOff>
      <xdr:row>42</xdr:row>
      <xdr:rowOff>95250</xdr:rowOff>
    </xdr:from>
    <xdr:to>
      <xdr:col>6</xdr:col>
      <xdr:colOff>400050</xdr:colOff>
      <xdr:row>43</xdr:row>
      <xdr:rowOff>161925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3686175" y="7305675"/>
          <a:ext cx="9715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-----⑤</a:t>
          </a:r>
        </a:p>
      </xdr:txBody>
    </xdr:sp>
    <xdr:clientData/>
  </xdr:twoCellAnchor>
  <xdr:twoCellAnchor>
    <xdr:from>
      <xdr:col>0</xdr:col>
      <xdr:colOff>114300</xdr:colOff>
      <xdr:row>46</xdr:row>
      <xdr:rowOff>38100</xdr:rowOff>
    </xdr:from>
    <xdr:to>
      <xdr:col>4</xdr:col>
      <xdr:colOff>571500</xdr:colOff>
      <xdr:row>47</xdr:row>
      <xdr:rowOff>104775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14300" y="7934325"/>
          <a:ext cx="33432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⑤式より　R1=10kΩとすると</a:t>
          </a:r>
        </a:p>
      </xdr:txBody>
    </xdr:sp>
    <xdr:clientData/>
  </xdr:twoCellAnchor>
  <xdr:twoCellAnchor>
    <xdr:from>
      <xdr:col>0</xdr:col>
      <xdr:colOff>171450</xdr:colOff>
      <xdr:row>48</xdr:row>
      <xdr:rowOff>47625</xdr:rowOff>
    </xdr:from>
    <xdr:to>
      <xdr:col>1</xdr:col>
      <xdr:colOff>171450</xdr:colOff>
      <xdr:row>49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171450" y="8286750"/>
          <a:ext cx="6858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C1=</a:t>
          </a:r>
        </a:p>
      </xdr:txBody>
    </xdr:sp>
    <xdr:clientData/>
  </xdr:twoCellAnchor>
  <xdr:twoCellAnchor>
    <xdr:from>
      <xdr:col>2</xdr:col>
      <xdr:colOff>419100</xdr:colOff>
      <xdr:row>48</xdr:row>
      <xdr:rowOff>142875</xdr:rowOff>
    </xdr:from>
    <xdr:to>
      <xdr:col>3</xdr:col>
      <xdr:colOff>542925</xdr:colOff>
      <xdr:row>48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1790700" y="8382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48</xdr:row>
      <xdr:rowOff>47625</xdr:rowOff>
    </xdr:from>
    <xdr:to>
      <xdr:col>4</xdr:col>
      <xdr:colOff>257175</xdr:colOff>
      <xdr:row>49</xdr:row>
      <xdr:rowOff>114300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800350" y="8286750"/>
          <a:ext cx="3429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=</a:t>
          </a:r>
        </a:p>
      </xdr:txBody>
    </xdr:sp>
    <xdr:clientData/>
  </xdr:twoCellAnchor>
  <xdr:twoCellAnchor>
    <xdr:from>
      <xdr:col>4</xdr:col>
      <xdr:colOff>114300</xdr:colOff>
      <xdr:row>47</xdr:row>
      <xdr:rowOff>133350</xdr:rowOff>
    </xdr:from>
    <xdr:to>
      <xdr:col>5</xdr:col>
      <xdr:colOff>200025</xdr:colOff>
      <xdr:row>49</xdr:row>
      <xdr:rowOff>104775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3000375" y="820102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0.962(μF)</a:t>
          </a:r>
        </a:p>
      </xdr:txBody>
    </xdr:sp>
    <xdr:clientData/>
  </xdr:twoCellAnchor>
  <xdr:twoCellAnchor>
    <xdr:from>
      <xdr:col>2</xdr:col>
      <xdr:colOff>314325</xdr:colOff>
      <xdr:row>47</xdr:row>
      <xdr:rowOff>0</xdr:rowOff>
    </xdr:from>
    <xdr:to>
      <xdr:col>4</xdr:col>
      <xdr:colOff>228600</xdr:colOff>
      <xdr:row>48</xdr:row>
      <xdr:rowOff>142875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685925" y="8067675"/>
          <a:ext cx="14287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9618 x10E-6</a:t>
          </a:r>
        </a:p>
      </xdr:txBody>
    </xdr:sp>
    <xdr:clientData/>
  </xdr:twoCellAnchor>
  <xdr:twoCellAnchor>
    <xdr:from>
      <xdr:col>2</xdr:col>
      <xdr:colOff>514350</xdr:colOff>
      <xdr:row>48</xdr:row>
      <xdr:rowOff>76200</xdr:rowOff>
    </xdr:from>
    <xdr:to>
      <xdr:col>3</xdr:col>
      <xdr:colOff>600075</xdr:colOff>
      <xdr:row>50</xdr:row>
      <xdr:rowOff>47625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885950" y="8315325"/>
          <a:ext cx="9144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10,000</a:t>
          </a:r>
        </a:p>
      </xdr:txBody>
    </xdr:sp>
    <xdr:clientData/>
  </xdr:twoCellAnchor>
  <xdr:twoCellAnchor>
    <xdr:from>
      <xdr:col>0</xdr:col>
      <xdr:colOff>66675</xdr:colOff>
      <xdr:row>50</xdr:row>
      <xdr:rowOff>114300</xdr:rowOff>
    </xdr:from>
    <xdr:to>
      <xdr:col>1</xdr:col>
      <xdr:colOff>352425</xdr:colOff>
      <xdr:row>52</xdr:row>
      <xdr:rowOff>9525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66675" y="8696325"/>
          <a:ext cx="9715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②式より</a:t>
          </a:r>
        </a:p>
      </xdr:txBody>
    </xdr:sp>
    <xdr:clientData/>
  </xdr:twoCellAnchor>
  <xdr:twoCellAnchor>
    <xdr:from>
      <xdr:col>2</xdr:col>
      <xdr:colOff>114300</xdr:colOff>
      <xdr:row>51</xdr:row>
      <xdr:rowOff>57150</xdr:rowOff>
    </xdr:from>
    <xdr:to>
      <xdr:col>3</xdr:col>
      <xdr:colOff>457200</xdr:colOff>
      <xdr:row>53</xdr:row>
      <xdr:rowOff>28575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485900" y="8810625"/>
          <a:ext cx="11715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2　ｘ0.70</a:t>
          </a:r>
        </a:p>
      </xdr:txBody>
    </xdr:sp>
    <xdr:clientData/>
  </xdr:twoCellAnchor>
  <xdr:twoCellAnchor>
    <xdr:from>
      <xdr:col>2</xdr:col>
      <xdr:colOff>0</xdr:colOff>
      <xdr:row>52</xdr:row>
      <xdr:rowOff>104775</xdr:rowOff>
    </xdr:from>
    <xdr:to>
      <xdr:col>4</xdr:col>
      <xdr:colOff>57150</xdr:colOff>
      <xdr:row>54</xdr:row>
      <xdr:rowOff>76200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371600" y="9029700"/>
          <a:ext cx="15716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150 x 0.962 x10E-6</a:t>
          </a:r>
        </a:p>
      </xdr:txBody>
    </xdr:sp>
    <xdr:clientData/>
  </xdr:twoCellAnchor>
  <xdr:twoCellAnchor>
    <xdr:from>
      <xdr:col>1</xdr:col>
      <xdr:colOff>666750</xdr:colOff>
      <xdr:row>53</xdr:row>
      <xdr:rowOff>19050</xdr:rowOff>
    </xdr:from>
    <xdr:to>
      <xdr:col>3</xdr:col>
      <xdr:colOff>628650</xdr:colOff>
      <xdr:row>53</xdr:row>
      <xdr:rowOff>19050</xdr:rowOff>
    </xdr:to>
    <xdr:sp>
      <xdr:nvSpPr>
        <xdr:cNvPr id="89" name="Line 89"/>
        <xdr:cNvSpPr>
          <a:spLocks/>
        </xdr:cNvSpPr>
      </xdr:nvSpPr>
      <xdr:spPr>
        <a:xfrm>
          <a:off x="1352550" y="91154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52</xdr:row>
      <xdr:rowOff>104775</xdr:rowOff>
    </xdr:from>
    <xdr:to>
      <xdr:col>4</xdr:col>
      <xdr:colOff>400050</xdr:colOff>
      <xdr:row>54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943225" y="9029700"/>
          <a:ext cx="3429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=</a:t>
          </a:r>
        </a:p>
      </xdr:txBody>
    </xdr:sp>
    <xdr:clientData/>
  </xdr:twoCellAnchor>
  <xdr:twoCellAnchor>
    <xdr:from>
      <xdr:col>5</xdr:col>
      <xdr:colOff>171450</xdr:colOff>
      <xdr:row>52</xdr:row>
      <xdr:rowOff>47625</xdr:rowOff>
    </xdr:from>
    <xdr:to>
      <xdr:col>6</xdr:col>
      <xdr:colOff>457200</xdr:colOff>
      <xdr:row>53</xdr:row>
      <xdr:rowOff>114300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3743325" y="8972550"/>
          <a:ext cx="9715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-----⑥</a:t>
          </a:r>
        </a:p>
      </xdr:txBody>
    </xdr:sp>
    <xdr:clientData/>
  </xdr:twoCellAnchor>
  <xdr:twoCellAnchor>
    <xdr:from>
      <xdr:col>4</xdr:col>
      <xdr:colOff>171450</xdr:colOff>
      <xdr:row>51</xdr:row>
      <xdr:rowOff>161925</xdr:rowOff>
    </xdr:from>
    <xdr:to>
      <xdr:col>5</xdr:col>
      <xdr:colOff>514350</xdr:colOff>
      <xdr:row>53</xdr:row>
      <xdr:rowOff>133350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3057525" y="8915400"/>
          <a:ext cx="10287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9.70（kΩ)</a:t>
          </a:r>
        </a:p>
      </xdr:txBody>
    </xdr:sp>
    <xdr:clientData/>
  </xdr:twoCellAnchor>
  <xdr:twoCellAnchor>
    <xdr:from>
      <xdr:col>5</xdr:col>
      <xdr:colOff>200025</xdr:colOff>
      <xdr:row>48</xdr:row>
      <xdr:rowOff>38100</xdr:rowOff>
    </xdr:from>
    <xdr:to>
      <xdr:col>6</xdr:col>
      <xdr:colOff>485775</xdr:colOff>
      <xdr:row>49</xdr:row>
      <xdr:rowOff>104775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3771900" y="8277225"/>
          <a:ext cx="9715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-----⑥</a:t>
          </a:r>
        </a:p>
      </xdr:txBody>
    </xdr:sp>
    <xdr:clientData/>
  </xdr:twoCellAnchor>
  <xdr:twoCellAnchor>
    <xdr:from>
      <xdr:col>0</xdr:col>
      <xdr:colOff>485775</xdr:colOff>
      <xdr:row>46</xdr:row>
      <xdr:rowOff>161925</xdr:rowOff>
    </xdr:from>
    <xdr:to>
      <xdr:col>2</xdr:col>
      <xdr:colOff>400050</xdr:colOff>
      <xdr:row>48</xdr:row>
      <xdr:rowOff>133350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485775" y="8058150"/>
          <a:ext cx="12858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9618x10E-6</a:t>
          </a:r>
        </a:p>
      </xdr:txBody>
    </xdr:sp>
    <xdr:clientData/>
  </xdr:twoCellAnchor>
  <xdr:twoCellAnchor>
    <xdr:from>
      <xdr:col>0</xdr:col>
      <xdr:colOff>657225</xdr:colOff>
      <xdr:row>48</xdr:row>
      <xdr:rowOff>76200</xdr:rowOff>
    </xdr:from>
    <xdr:to>
      <xdr:col>1</xdr:col>
      <xdr:colOff>428625</xdr:colOff>
      <xdr:row>50</xdr:row>
      <xdr:rowOff>47625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657225" y="8315325"/>
          <a:ext cx="457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R1</a:t>
          </a:r>
        </a:p>
      </xdr:txBody>
    </xdr:sp>
    <xdr:clientData/>
  </xdr:twoCellAnchor>
  <xdr:twoCellAnchor>
    <xdr:from>
      <xdr:col>0</xdr:col>
      <xdr:colOff>476250</xdr:colOff>
      <xdr:row>48</xdr:row>
      <xdr:rowOff>142875</xdr:rowOff>
    </xdr:from>
    <xdr:to>
      <xdr:col>2</xdr:col>
      <xdr:colOff>28575</xdr:colOff>
      <xdr:row>48</xdr:row>
      <xdr:rowOff>142875</xdr:rowOff>
    </xdr:to>
    <xdr:sp>
      <xdr:nvSpPr>
        <xdr:cNvPr id="96" name="Line 96"/>
        <xdr:cNvSpPr>
          <a:spLocks/>
        </xdr:cNvSpPr>
      </xdr:nvSpPr>
      <xdr:spPr>
        <a:xfrm>
          <a:off x="476250" y="83820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48</xdr:row>
      <xdr:rowOff>47625</xdr:rowOff>
    </xdr:from>
    <xdr:to>
      <xdr:col>2</xdr:col>
      <xdr:colOff>514350</xdr:colOff>
      <xdr:row>49</xdr:row>
      <xdr:rowOff>114300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543050" y="8286750"/>
          <a:ext cx="3429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=</a:t>
          </a:r>
        </a:p>
      </xdr:txBody>
    </xdr:sp>
    <xdr:clientData/>
  </xdr:twoCellAnchor>
  <xdr:twoCellAnchor>
    <xdr:from>
      <xdr:col>0</xdr:col>
      <xdr:colOff>438150</xdr:colOff>
      <xdr:row>51</xdr:row>
      <xdr:rowOff>66675</xdr:rowOff>
    </xdr:from>
    <xdr:to>
      <xdr:col>1</xdr:col>
      <xdr:colOff>209550</xdr:colOff>
      <xdr:row>53</xdr:row>
      <xdr:rowOff>38100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438150" y="8820150"/>
          <a:ext cx="457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2ζ</a:t>
          </a:r>
        </a:p>
      </xdr:txBody>
    </xdr:sp>
    <xdr:clientData/>
  </xdr:twoCellAnchor>
  <xdr:twoCellAnchor>
    <xdr:from>
      <xdr:col>0</xdr:col>
      <xdr:colOff>57150</xdr:colOff>
      <xdr:row>52</xdr:row>
      <xdr:rowOff>95250</xdr:rowOff>
    </xdr:from>
    <xdr:to>
      <xdr:col>2</xdr:col>
      <xdr:colOff>57150</xdr:colOff>
      <xdr:row>53</xdr:row>
      <xdr:rowOff>161925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7150" y="9020175"/>
          <a:ext cx="13716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R2=</a:t>
          </a:r>
        </a:p>
      </xdr:txBody>
    </xdr:sp>
    <xdr:clientData/>
  </xdr:twoCellAnchor>
  <xdr:twoCellAnchor>
    <xdr:from>
      <xdr:col>0</xdr:col>
      <xdr:colOff>323850</xdr:colOff>
      <xdr:row>52</xdr:row>
      <xdr:rowOff>95250</xdr:rowOff>
    </xdr:from>
    <xdr:to>
      <xdr:col>1</xdr:col>
      <xdr:colOff>495300</xdr:colOff>
      <xdr:row>54</xdr:row>
      <xdr:rowOff>66675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323850" y="9020175"/>
          <a:ext cx="8572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ωn・C1</a:t>
          </a:r>
        </a:p>
      </xdr:txBody>
    </xdr:sp>
    <xdr:clientData/>
  </xdr:twoCellAnchor>
  <xdr:twoCellAnchor>
    <xdr:from>
      <xdr:col>0</xdr:col>
      <xdr:colOff>342900</xdr:colOff>
      <xdr:row>53</xdr:row>
      <xdr:rowOff>19050</xdr:rowOff>
    </xdr:from>
    <xdr:to>
      <xdr:col>1</xdr:col>
      <xdr:colOff>285750</xdr:colOff>
      <xdr:row>53</xdr:row>
      <xdr:rowOff>19050</xdr:rowOff>
    </xdr:to>
    <xdr:sp>
      <xdr:nvSpPr>
        <xdr:cNvPr id="101" name="Line 101"/>
        <xdr:cNvSpPr>
          <a:spLocks/>
        </xdr:cNvSpPr>
      </xdr:nvSpPr>
      <xdr:spPr>
        <a:xfrm>
          <a:off x="342900" y="91154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52</xdr:row>
      <xdr:rowOff>95250</xdr:rowOff>
    </xdr:from>
    <xdr:to>
      <xdr:col>2</xdr:col>
      <xdr:colOff>114300</xdr:colOff>
      <xdr:row>53</xdr:row>
      <xdr:rowOff>161925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143000" y="9020175"/>
          <a:ext cx="3429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=</a:t>
          </a:r>
        </a:p>
      </xdr:txBody>
    </xdr:sp>
    <xdr:clientData/>
  </xdr:twoCellAnchor>
  <xdr:twoCellAnchor>
    <xdr:from>
      <xdr:col>0</xdr:col>
      <xdr:colOff>0</xdr:colOff>
      <xdr:row>2</xdr:row>
      <xdr:rowOff>114300</xdr:rowOff>
    </xdr:from>
    <xdr:to>
      <xdr:col>7</xdr:col>
      <xdr:colOff>590550</xdr:colOff>
      <xdr:row>5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0" y="457200"/>
          <a:ext cx="5534025" cy="4000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アクティブLPF回路の設計（ラグリードフィルター）
トラ技P.133 /1976.8</a:t>
          </a:r>
        </a:p>
      </xdr:txBody>
    </xdr:sp>
    <xdr:clientData/>
  </xdr:twoCellAnchor>
  <xdr:twoCellAnchor>
    <xdr:from>
      <xdr:col>5</xdr:col>
      <xdr:colOff>514350</xdr:colOff>
      <xdr:row>12</xdr:row>
      <xdr:rowOff>0</xdr:rowOff>
    </xdr:from>
    <xdr:to>
      <xdr:col>7</xdr:col>
      <xdr:colOff>590550</xdr:colOff>
      <xdr:row>13</xdr:row>
      <xdr:rowOff>38100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4086225" y="2057400"/>
          <a:ext cx="14478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C1=1.07μF</a:t>
          </a:r>
        </a:p>
      </xdr:txBody>
    </xdr:sp>
    <xdr:clientData/>
  </xdr:twoCellAnchor>
  <xdr:twoCellAnchor>
    <xdr:from>
      <xdr:col>4</xdr:col>
      <xdr:colOff>285750</xdr:colOff>
      <xdr:row>12</xdr:row>
      <xdr:rowOff>19050</xdr:rowOff>
    </xdr:from>
    <xdr:to>
      <xdr:col>6</xdr:col>
      <xdr:colOff>400050</xdr:colOff>
      <xdr:row>13</xdr:row>
      <xdr:rowOff>57150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3171825" y="2076450"/>
          <a:ext cx="14859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R2=8.7kΩ</a:t>
          </a:r>
        </a:p>
      </xdr:txBody>
    </xdr:sp>
    <xdr:clientData/>
  </xdr:twoCellAnchor>
  <xdr:twoCellAnchor>
    <xdr:from>
      <xdr:col>3</xdr:col>
      <xdr:colOff>57150</xdr:colOff>
      <xdr:row>12</xdr:row>
      <xdr:rowOff>19050</xdr:rowOff>
    </xdr:from>
    <xdr:to>
      <xdr:col>5</xdr:col>
      <xdr:colOff>171450</xdr:colOff>
      <xdr:row>13</xdr:row>
      <xdr:rowOff>57150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257425" y="2076450"/>
          <a:ext cx="14859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R1=10kΩ</a:t>
          </a:r>
        </a:p>
      </xdr:txBody>
    </xdr:sp>
    <xdr:clientData/>
  </xdr:twoCellAnchor>
  <xdr:twoCellAnchor>
    <xdr:from>
      <xdr:col>0</xdr:col>
      <xdr:colOff>600075</xdr:colOff>
      <xdr:row>13</xdr:row>
      <xdr:rowOff>57150</xdr:rowOff>
    </xdr:from>
    <xdr:to>
      <xdr:col>2</xdr:col>
      <xdr:colOff>200025</xdr:colOff>
      <xdr:row>15</xdr:row>
      <xdr:rowOff>28575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600075" y="2286000"/>
          <a:ext cx="9715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KΦ・Kv</a:t>
          </a:r>
        </a:p>
      </xdr:txBody>
    </xdr:sp>
    <xdr:clientData/>
  </xdr:twoCellAnchor>
  <xdr:twoCellAnchor>
    <xdr:from>
      <xdr:col>0</xdr:col>
      <xdr:colOff>285750</xdr:colOff>
      <xdr:row>14</xdr:row>
      <xdr:rowOff>95250</xdr:rowOff>
    </xdr:from>
    <xdr:to>
      <xdr:col>1</xdr:col>
      <xdr:colOff>285750</xdr:colOff>
      <xdr:row>15</xdr:row>
      <xdr:rowOff>161925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285750" y="2495550"/>
          <a:ext cx="6858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R1=</a:t>
          </a:r>
        </a:p>
      </xdr:txBody>
    </xdr:sp>
    <xdr:clientData/>
  </xdr:twoCellAnchor>
  <xdr:twoCellAnchor>
    <xdr:from>
      <xdr:col>0</xdr:col>
      <xdr:colOff>600075</xdr:colOff>
      <xdr:row>14</xdr:row>
      <xdr:rowOff>85725</xdr:rowOff>
    </xdr:from>
    <xdr:to>
      <xdr:col>2</xdr:col>
      <xdr:colOff>85725</xdr:colOff>
      <xdr:row>16</xdr:row>
      <xdr:rowOff>57150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00075" y="2486025"/>
          <a:ext cx="8572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ωn^2・C1</a:t>
          </a:r>
        </a:p>
      </xdr:txBody>
    </xdr:sp>
    <xdr:clientData/>
  </xdr:twoCellAnchor>
  <xdr:twoCellAnchor>
    <xdr:from>
      <xdr:col>0</xdr:col>
      <xdr:colOff>619125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110" name="Line 110"/>
        <xdr:cNvSpPr>
          <a:spLocks/>
        </xdr:cNvSpPr>
      </xdr:nvSpPr>
      <xdr:spPr>
        <a:xfrm>
          <a:off x="619125" y="25812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66675</xdr:rowOff>
    </xdr:from>
    <xdr:to>
      <xdr:col>4</xdr:col>
      <xdr:colOff>285750</xdr:colOff>
      <xdr:row>15</xdr:row>
      <xdr:rowOff>133350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200275" y="2466975"/>
          <a:ext cx="9715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--①</a:t>
          </a:r>
        </a:p>
      </xdr:txBody>
    </xdr:sp>
    <xdr:clientData/>
  </xdr:twoCellAnchor>
  <xdr:twoCellAnchor>
    <xdr:from>
      <xdr:col>1</xdr:col>
      <xdr:colOff>0</xdr:colOff>
      <xdr:row>16</xdr:row>
      <xdr:rowOff>114300</xdr:rowOff>
    </xdr:from>
    <xdr:to>
      <xdr:col>1</xdr:col>
      <xdr:colOff>457200</xdr:colOff>
      <xdr:row>18</xdr:row>
      <xdr:rowOff>85725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85800" y="2857500"/>
          <a:ext cx="457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2ζ</a:t>
          </a:r>
        </a:p>
      </xdr:txBody>
    </xdr:sp>
    <xdr:clientData/>
  </xdr:twoCellAnchor>
  <xdr:twoCellAnchor>
    <xdr:from>
      <xdr:col>0</xdr:col>
      <xdr:colOff>257175</xdr:colOff>
      <xdr:row>17</xdr:row>
      <xdr:rowOff>152400</xdr:rowOff>
    </xdr:from>
    <xdr:to>
      <xdr:col>2</xdr:col>
      <xdr:colOff>257175</xdr:colOff>
      <xdr:row>19</xdr:row>
      <xdr:rowOff>47625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57175" y="3067050"/>
          <a:ext cx="13716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R2=</a:t>
          </a:r>
        </a:p>
      </xdr:txBody>
    </xdr:sp>
    <xdr:clientData/>
  </xdr:twoCellAnchor>
  <xdr:twoCellAnchor>
    <xdr:from>
      <xdr:col>0</xdr:col>
      <xdr:colOff>571500</xdr:colOff>
      <xdr:row>17</xdr:row>
      <xdr:rowOff>142875</xdr:rowOff>
    </xdr:from>
    <xdr:to>
      <xdr:col>2</xdr:col>
      <xdr:colOff>57150</xdr:colOff>
      <xdr:row>19</xdr:row>
      <xdr:rowOff>114300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571500" y="3057525"/>
          <a:ext cx="8572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ωn・C1</a:t>
          </a:r>
        </a:p>
      </xdr:txBody>
    </xdr:sp>
    <xdr:clientData/>
  </xdr:twoCellAnchor>
  <xdr:twoCellAnchor>
    <xdr:from>
      <xdr:col>0</xdr:col>
      <xdr:colOff>590550</xdr:colOff>
      <xdr:row>18</xdr:row>
      <xdr:rowOff>66675</xdr:rowOff>
    </xdr:from>
    <xdr:to>
      <xdr:col>1</xdr:col>
      <xdr:colOff>533400</xdr:colOff>
      <xdr:row>18</xdr:row>
      <xdr:rowOff>66675</xdr:rowOff>
    </xdr:to>
    <xdr:sp>
      <xdr:nvSpPr>
        <xdr:cNvPr id="115" name="Line 115"/>
        <xdr:cNvSpPr>
          <a:spLocks/>
        </xdr:cNvSpPr>
      </xdr:nvSpPr>
      <xdr:spPr>
        <a:xfrm>
          <a:off x="590550" y="31527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13</xdr:row>
      <xdr:rowOff>66675</xdr:rowOff>
    </xdr:from>
    <xdr:to>
      <xdr:col>2</xdr:col>
      <xdr:colOff>571500</xdr:colOff>
      <xdr:row>15</xdr:row>
      <xdr:rowOff>38100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485900" y="2295525"/>
          <a:ext cx="457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1</a:t>
          </a:r>
        </a:p>
      </xdr:txBody>
    </xdr:sp>
    <xdr:clientData/>
  </xdr:twoCellAnchor>
  <xdr:twoCellAnchor>
    <xdr:from>
      <xdr:col>2</xdr:col>
      <xdr:colOff>114300</xdr:colOff>
      <xdr:row>14</xdr:row>
      <xdr:rowOff>66675</xdr:rowOff>
    </xdr:from>
    <xdr:to>
      <xdr:col>2</xdr:col>
      <xdr:colOff>628650</xdr:colOff>
      <xdr:row>16</xdr:row>
      <xdr:rowOff>38100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485900" y="2466975"/>
          <a:ext cx="5143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-25000"/>
            <a:t>Nr</a:t>
          </a:r>
        </a:p>
      </xdr:txBody>
    </xdr:sp>
    <xdr:clientData/>
  </xdr:twoCellAnchor>
  <xdr:twoCellAnchor>
    <xdr:from>
      <xdr:col>2</xdr:col>
      <xdr:colOff>19050</xdr:colOff>
      <xdr:row>15</xdr:row>
      <xdr:rowOff>9525</xdr:rowOff>
    </xdr:from>
    <xdr:to>
      <xdr:col>2</xdr:col>
      <xdr:colOff>647700</xdr:colOff>
      <xdr:row>15</xdr:row>
      <xdr:rowOff>9525</xdr:rowOff>
    </xdr:to>
    <xdr:sp>
      <xdr:nvSpPr>
        <xdr:cNvPr id="118" name="Line 118"/>
        <xdr:cNvSpPr>
          <a:spLocks/>
        </xdr:cNvSpPr>
      </xdr:nvSpPr>
      <xdr:spPr>
        <a:xfrm>
          <a:off x="1390650" y="25812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14</xdr:row>
      <xdr:rowOff>85725</xdr:rowOff>
    </xdr:from>
    <xdr:to>
      <xdr:col>2</xdr:col>
      <xdr:colOff>114300</xdr:colOff>
      <xdr:row>15</xdr:row>
      <xdr:rowOff>152400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1200150" y="2486025"/>
          <a:ext cx="2857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・</a:t>
          </a:r>
        </a:p>
      </xdr:txBody>
    </xdr:sp>
    <xdr:clientData/>
  </xdr:twoCellAnchor>
  <xdr:twoCellAnchor>
    <xdr:from>
      <xdr:col>2</xdr:col>
      <xdr:colOff>171450</xdr:colOff>
      <xdr:row>17</xdr:row>
      <xdr:rowOff>161925</xdr:rowOff>
    </xdr:from>
    <xdr:to>
      <xdr:col>3</xdr:col>
      <xdr:colOff>457200</xdr:colOff>
      <xdr:row>19</xdr:row>
      <xdr:rowOff>57150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1543050" y="3076575"/>
          <a:ext cx="1114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--------②</a:t>
          </a:r>
        </a:p>
      </xdr:txBody>
    </xdr:sp>
    <xdr:clientData/>
  </xdr:twoCellAnchor>
  <xdr:twoCellAnchor>
    <xdr:from>
      <xdr:col>0</xdr:col>
      <xdr:colOff>628650</xdr:colOff>
      <xdr:row>19</xdr:row>
      <xdr:rowOff>114300</xdr:rowOff>
    </xdr:from>
    <xdr:to>
      <xdr:col>2</xdr:col>
      <xdr:colOff>228600</xdr:colOff>
      <xdr:row>21</xdr:row>
      <xdr:rowOff>85725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28650" y="3371850"/>
          <a:ext cx="9715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-25000">
              <a:latin typeface="ＭＳ 明朝"/>
              <a:ea typeface="ＭＳ 明朝"/>
              <a:cs typeface="ＭＳ 明朝"/>
            </a:rPr>
            <a:t>V</a:t>
          </a:r>
          <a:r>
            <a:rPr lang="en-US" cap="none" sz="1400" b="0" i="0" u="none" baseline="-25000">
              <a:latin typeface="ＭＳ 明朝"/>
              <a:ea typeface="ＭＳ 明朝"/>
              <a:cs typeface="ＭＳ 明朝"/>
            </a:rPr>
            <a:t>OH</a:t>
          </a:r>
          <a:r>
            <a:rPr lang="en-US" cap="none" sz="1800" b="0" i="0" u="none" baseline="-25000">
              <a:latin typeface="ＭＳ 明朝"/>
              <a:ea typeface="ＭＳ 明朝"/>
              <a:cs typeface="ＭＳ 明朝"/>
            </a:rPr>
            <a:t>-V</a:t>
          </a:r>
          <a:r>
            <a:rPr lang="en-US" cap="none" sz="1400" b="0" i="0" u="none" baseline="-25000">
              <a:latin typeface="ＭＳ 明朝"/>
              <a:ea typeface="ＭＳ 明朝"/>
              <a:cs typeface="ＭＳ 明朝"/>
            </a:rPr>
            <a:t>OL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1</xdr:col>
      <xdr:colOff>285750</xdr:colOff>
      <xdr:row>22</xdr:row>
      <xdr:rowOff>104775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285750" y="3638550"/>
          <a:ext cx="6858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KΦ=</a:t>
          </a:r>
        </a:p>
      </xdr:txBody>
    </xdr:sp>
    <xdr:clientData/>
  </xdr:twoCellAnchor>
  <xdr:twoCellAnchor>
    <xdr:from>
      <xdr:col>1</xdr:col>
      <xdr:colOff>0</xdr:colOff>
      <xdr:row>21</xdr:row>
      <xdr:rowOff>28575</xdr:rowOff>
    </xdr:from>
    <xdr:to>
      <xdr:col>1</xdr:col>
      <xdr:colOff>600075</xdr:colOff>
      <xdr:row>23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685800" y="3629025"/>
          <a:ext cx="6000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-25000"/>
            <a:t>2πx2</a:t>
          </a:r>
        </a:p>
      </xdr:txBody>
    </xdr:sp>
    <xdr:clientData/>
  </xdr:twoCellAnchor>
  <xdr:twoCellAnchor>
    <xdr:from>
      <xdr:col>0</xdr:col>
      <xdr:colOff>619125</xdr:colOff>
      <xdr:row>21</xdr:row>
      <xdr:rowOff>123825</xdr:rowOff>
    </xdr:from>
    <xdr:to>
      <xdr:col>1</xdr:col>
      <xdr:colOff>561975</xdr:colOff>
      <xdr:row>21</xdr:row>
      <xdr:rowOff>123825</xdr:rowOff>
    </xdr:to>
    <xdr:sp>
      <xdr:nvSpPr>
        <xdr:cNvPr id="124" name="Line 124"/>
        <xdr:cNvSpPr>
          <a:spLocks/>
        </xdr:cNvSpPr>
      </xdr:nvSpPr>
      <xdr:spPr>
        <a:xfrm>
          <a:off x="619125" y="37242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21</xdr:row>
      <xdr:rowOff>9525</xdr:rowOff>
    </xdr:from>
    <xdr:to>
      <xdr:col>4</xdr:col>
      <xdr:colOff>0</xdr:colOff>
      <xdr:row>22</xdr:row>
      <xdr:rowOff>76200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1543050" y="3609975"/>
          <a:ext cx="13430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--------③</a:t>
          </a:r>
        </a:p>
      </xdr:txBody>
    </xdr:sp>
    <xdr:clientData/>
  </xdr:twoCellAnchor>
  <xdr:twoCellAnchor>
    <xdr:from>
      <xdr:col>0</xdr:col>
      <xdr:colOff>285750</xdr:colOff>
      <xdr:row>24</xdr:row>
      <xdr:rowOff>66675</xdr:rowOff>
    </xdr:from>
    <xdr:to>
      <xdr:col>1</xdr:col>
      <xdr:colOff>285750</xdr:colOff>
      <xdr:row>25</xdr:row>
      <xdr:rowOff>133350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285750" y="4181475"/>
          <a:ext cx="6858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Kv=</a:t>
          </a:r>
        </a:p>
      </xdr:txBody>
    </xdr:sp>
    <xdr:clientData/>
  </xdr:twoCellAnchor>
  <xdr:twoCellAnchor>
    <xdr:from>
      <xdr:col>0</xdr:col>
      <xdr:colOff>619125</xdr:colOff>
      <xdr:row>24</xdr:row>
      <xdr:rowOff>152400</xdr:rowOff>
    </xdr:from>
    <xdr:to>
      <xdr:col>1</xdr:col>
      <xdr:colOff>561975</xdr:colOff>
      <xdr:row>24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9125" y="42672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24</xdr:row>
      <xdr:rowOff>47625</xdr:rowOff>
    </xdr:from>
    <xdr:to>
      <xdr:col>4</xdr:col>
      <xdr:colOff>0</xdr:colOff>
      <xdr:row>25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1771650" y="4162425"/>
          <a:ext cx="1114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-----④</a:t>
          </a:r>
        </a:p>
      </xdr:txBody>
    </xdr:sp>
    <xdr:clientData/>
  </xdr:twoCellAnchor>
  <xdr:twoCellAnchor>
    <xdr:from>
      <xdr:col>2</xdr:col>
      <xdr:colOff>57150</xdr:colOff>
      <xdr:row>23</xdr:row>
      <xdr:rowOff>85725</xdr:rowOff>
    </xdr:from>
    <xdr:to>
      <xdr:col>3</xdr:col>
      <xdr:colOff>57150</xdr:colOff>
      <xdr:row>25</xdr:row>
      <xdr:rowOff>57150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1428750" y="40290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-25000"/>
            <a:t>2π</a:t>
          </a:r>
        </a:p>
      </xdr:txBody>
    </xdr:sp>
    <xdr:clientData/>
  </xdr:twoCellAnchor>
  <xdr:twoCellAnchor>
    <xdr:from>
      <xdr:col>1</xdr:col>
      <xdr:colOff>514350</xdr:colOff>
      <xdr:row>24</xdr:row>
      <xdr:rowOff>57150</xdr:rowOff>
    </xdr:from>
    <xdr:to>
      <xdr:col>2</xdr:col>
      <xdr:colOff>228600</xdr:colOff>
      <xdr:row>25</xdr:row>
      <xdr:rowOff>123825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1200150" y="4171950"/>
          <a:ext cx="4000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・</a:t>
          </a:r>
        </a:p>
      </xdr:txBody>
    </xdr:sp>
    <xdr:clientData/>
  </xdr:twoCellAnchor>
  <xdr:twoCellAnchor>
    <xdr:from>
      <xdr:col>0</xdr:col>
      <xdr:colOff>628650</xdr:colOff>
      <xdr:row>23</xdr:row>
      <xdr:rowOff>0</xdr:rowOff>
    </xdr:from>
    <xdr:to>
      <xdr:col>2</xdr:col>
      <xdr:colOff>228600</xdr:colOff>
      <xdr:row>24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28650" y="3943350"/>
          <a:ext cx="9715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-25000">
              <a:latin typeface="ＭＳ 明朝"/>
              <a:ea typeface="ＭＳ 明朝"/>
              <a:cs typeface="ＭＳ 明朝"/>
            </a:rPr>
            <a:t>f</a:t>
          </a:r>
          <a:r>
            <a:rPr lang="en-US" cap="none" sz="1400" b="0" i="0" u="none" baseline="-25000">
              <a:latin typeface="ＭＳ 明朝"/>
              <a:ea typeface="ＭＳ 明朝"/>
              <a:cs typeface="ＭＳ 明朝"/>
            </a:rPr>
            <a:t>max</a:t>
          </a:r>
          <a:r>
            <a:rPr lang="en-US" cap="none" sz="1800" b="0" i="0" u="none" baseline="-25000">
              <a:latin typeface="ＭＳ 明朝"/>
              <a:ea typeface="ＭＳ 明朝"/>
              <a:cs typeface="ＭＳ 明朝"/>
            </a:rPr>
            <a:t>-f</a:t>
          </a:r>
          <a:r>
            <a:rPr lang="en-US" cap="none" sz="1400" b="0" i="0" u="none" baseline="-25000">
              <a:latin typeface="ＭＳ 明朝"/>
              <a:ea typeface="ＭＳ 明朝"/>
              <a:cs typeface="ＭＳ 明朝"/>
            </a:rPr>
            <a:t>min</a:t>
          </a:r>
        </a:p>
      </xdr:txBody>
    </xdr:sp>
    <xdr:clientData/>
  </xdr:twoCellAnchor>
  <xdr:twoCellAnchor>
    <xdr:from>
      <xdr:col>0</xdr:col>
      <xdr:colOff>571500</xdr:colOff>
      <xdr:row>24</xdr:row>
      <xdr:rowOff>28575</xdr:rowOff>
    </xdr:from>
    <xdr:to>
      <xdr:col>2</xdr:col>
      <xdr:colOff>171450</xdr:colOff>
      <xdr:row>26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571500" y="4143375"/>
          <a:ext cx="9715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-25000">
              <a:latin typeface="ＭＳ 明朝"/>
              <a:ea typeface="ＭＳ 明朝"/>
              <a:cs typeface="ＭＳ 明朝"/>
            </a:rPr>
            <a:t>V</a:t>
          </a:r>
          <a:r>
            <a:rPr lang="en-US" cap="none" sz="1400" b="0" i="0" u="none" baseline="-25000">
              <a:latin typeface="ＭＳ 明朝"/>
              <a:ea typeface="ＭＳ 明朝"/>
              <a:cs typeface="ＭＳ 明朝"/>
            </a:rPr>
            <a:t>max</a:t>
          </a:r>
          <a:r>
            <a:rPr lang="en-US" cap="none" sz="1800" b="0" i="0" u="none" baseline="-25000">
              <a:latin typeface="ＭＳ 明朝"/>
              <a:ea typeface="ＭＳ 明朝"/>
              <a:cs typeface="ＭＳ 明朝"/>
            </a:rPr>
            <a:t>-V</a:t>
          </a:r>
          <a:r>
            <a:rPr lang="en-US" cap="none" sz="1400" b="0" i="0" u="none" baseline="-25000">
              <a:latin typeface="ＭＳ 明朝"/>
              <a:ea typeface="ＭＳ 明朝"/>
              <a:cs typeface="ＭＳ 明朝"/>
            </a:rPr>
            <a:t>min</a:t>
          </a:r>
        </a:p>
      </xdr:txBody>
    </xdr:sp>
    <xdr:clientData/>
  </xdr:twoCellAnchor>
  <xdr:twoCellAnchor>
    <xdr:from>
      <xdr:col>3</xdr:col>
      <xdr:colOff>342900</xdr:colOff>
      <xdr:row>17</xdr:row>
      <xdr:rowOff>161925</xdr:rowOff>
    </xdr:from>
    <xdr:to>
      <xdr:col>7</xdr:col>
      <xdr:colOff>114300</xdr:colOff>
      <xdr:row>19</xdr:row>
      <xdr:rowOff>57150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2543175" y="3076575"/>
          <a:ext cx="25146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(一般的に　PLL減衰係数;ζ=0.7)</a:t>
          </a:r>
        </a:p>
      </xdr:txBody>
    </xdr:sp>
    <xdr:clientData/>
  </xdr:twoCellAnchor>
  <xdr:twoCellAnchor>
    <xdr:from>
      <xdr:col>0</xdr:col>
      <xdr:colOff>114300</xdr:colOff>
      <xdr:row>13</xdr:row>
      <xdr:rowOff>114300</xdr:rowOff>
    </xdr:from>
    <xdr:to>
      <xdr:col>7</xdr:col>
      <xdr:colOff>0</xdr:colOff>
      <xdr:row>26</xdr:row>
      <xdr:rowOff>114300</xdr:rowOff>
    </xdr:to>
    <xdr:sp>
      <xdr:nvSpPr>
        <xdr:cNvPr id="134" name="Rectangle 134"/>
        <xdr:cNvSpPr>
          <a:spLocks/>
        </xdr:cNvSpPr>
      </xdr:nvSpPr>
      <xdr:spPr>
        <a:xfrm>
          <a:off x="114300" y="2343150"/>
          <a:ext cx="48291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20</xdr:row>
      <xdr:rowOff>161925</xdr:rowOff>
    </xdr:from>
    <xdr:to>
      <xdr:col>7</xdr:col>
      <xdr:colOff>114300</xdr:colOff>
      <xdr:row>22</xdr:row>
      <xdr:rowOff>57150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543175" y="3590925"/>
          <a:ext cx="25146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(V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OH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/V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OL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;位相比較器出力振幅)</a:t>
          </a:r>
        </a:p>
      </xdr:txBody>
    </xdr:sp>
    <xdr:clientData/>
  </xdr:twoCellAnchor>
  <xdr:twoCellAnchor>
    <xdr:from>
      <xdr:col>3</xdr:col>
      <xdr:colOff>342900</xdr:colOff>
      <xdr:row>24</xdr:row>
      <xdr:rowOff>47625</xdr:rowOff>
    </xdr:from>
    <xdr:to>
      <xdr:col>6</xdr:col>
      <xdr:colOff>571500</xdr:colOff>
      <xdr:row>25</xdr:row>
      <xdr:rowOff>114300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543175" y="4162425"/>
          <a:ext cx="22860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(V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max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/V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min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;VCO制御電圧レンジ)</a:t>
          </a:r>
        </a:p>
      </xdr:txBody>
    </xdr:sp>
    <xdr:clientData/>
  </xdr:twoCellAnchor>
  <xdr:twoCellAnchor>
    <xdr:from>
      <xdr:col>3</xdr:col>
      <xdr:colOff>114300</xdr:colOff>
      <xdr:row>5</xdr:row>
      <xdr:rowOff>142875</xdr:rowOff>
    </xdr:from>
    <xdr:to>
      <xdr:col>4</xdr:col>
      <xdr:colOff>514350</xdr:colOff>
      <xdr:row>7</xdr:row>
      <xdr:rowOff>9525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2314575" y="1000125"/>
          <a:ext cx="10858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T1=R1･C1</a:t>
          </a:r>
        </a:p>
      </xdr:txBody>
    </xdr:sp>
    <xdr:clientData/>
  </xdr:twoCellAnchor>
  <xdr:twoCellAnchor>
    <xdr:from>
      <xdr:col>4</xdr:col>
      <xdr:colOff>171450</xdr:colOff>
      <xdr:row>5</xdr:row>
      <xdr:rowOff>142875</xdr:rowOff>
    </xdr:from>
    <xdr:to>
      <xdr:col>5</xdr:col>
      <xdr:colOff>171450</xdr:colOff>
      <xdr:row>7</xdr:row>
      <xdr:rowOff>9525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3057525" y="1000125"/>
          <a:ext cx="6858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=</a:t>
          </a:r>
        </a:p>
      </xdr:txBody>
    </xdr:sp>
    <xdr:clientData/>
  </xdr:twoCellAnchor>
  <xdr:twoCellAnchor>
    <xdr:from>
      <xdr:col>4</xdr:col>
      <xdr:colOff>400050</xdr:colOff>
      <xdr:row>4</xdr:row>
      <xdr:rowOff>114300</xdr:rowOff>
    </xdr:from>
    <xdr:to>
      <xdr:col>6</xdr:col>
      <xdr:colOff>0</xdr:colOff>
      <xdr:row>6</xdr:row>
      <xdr:rowOff>85725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3286125" y="800100"/>
          <a:ext cx="9715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-25000"/>
            <a:t>KΦ・Kv</a:t>
          </a:r>
        </a:p>
      </xdr:txBody>
    </xdr:sp>
    <xdr:clientData/>
  </xdr:twoCellAnchor>
  <xdr:twoCellAnchor>
    <xdr:from>
      <xdr:col>4</xdr:col>
      <xdr:colOff>342900</xdr:colOff>
      <xdr:row>6</xdr:row>
      <xdr:rowOff>0</xdr:rowOff>
    </xdr:from>
    <xdr:to>
      <xdr:col>6</xdr:col>
      <xdr:colOff>114300</xdr:colOff>
      <xdr:row>7</xdr:row>
      <xdr:rowOff>142875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3228975" y="1028700"/>
          <a:ext cx="1143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-25000"/>
            <a:t>ωn^2・Nr</a:t>
          </a:r>
        </a:p>
      </xdr:txBody>
    </xdr:sp>
    <xdr:clientData/>
  </xdr:twoCellAnchor>
  <xdr:twoCellAnchor>
    <xdr:from>
      <xdr:col>4</xdr:col>
      <xdr:colOff>342900</xdr:colOff>
      <xdr:row>6</xdr:row>
      <xdr:rowOff>85725</xdr:rowOff>
    </xdr:from>
    <xdr:to>
      <xdr:col>5</xdr:col>
      <xdr:colOff>571500</xdr:colOff>
      <xdr:row>6</xdr:row>
      <xdr:rowOff>85725</xdr:rowOff>
    </xdr:to>
    <xdr:sp>
      <xdr:nvSpPr>
        <xdr:cNvPr id="141" name="Line 141"/>
        <xdr:cNvSpPr>
          <a:spLocks/>
        </xdr:cNvSpPr>
      </xdr:nvSpPr>
      <xdr:spPr>
        <a:xfrm>
          <a:off x="3228975" y="11144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5</xdr:col>
      <xdr:colOff>57150</xdr:colOff>
      <xdr:row>10</xdr:row>
      <xdr:rowOff>142875</xdr:rowOff>
    </xdr:to>
    <xdr:grpSp>
      <xdr:nvGrpSpPr>
        <xdr:cNvPr id="142" name="Group 142"/>
        <xdr:cNvGrpSpPr>
          <a:grpSpLocks/>
        </xdr:cNvGrpSpPr>
      </xdr:nvGrpSpPr>
      <xdr:grpSpPr>
        <a:xfrm>
          <a:off x="2200275" y="1371600"/>
          <a:ext cx="1428750" cy="485775"/>
          <a:chOff x="258" y="2814"/>
          <a:chExt cx="150" cy="51"/>
        </a:xfrm>
        <a:solidFill>
          <a:srgbClr val="FFFFFF"/>
        </a:solidFill>
      </xdr:grpSpPr>
      <xdr:sp>
        <xdr:nvSpPr>
          <xdr:cNvPr id="143" name="TextBox 143"/>
          <xdr:cNvSpPr txBox="1">
            <a:spLocks noChangeArrowheads="1"/>
          </xdr:cNvSpPr>
        </xdr:nvSpPr>
        <xdr:spPr>
          <a:xfrm>
            <a:off x="258" y="2834"/>
            <a:ext cx="114" cy="2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/>
              <a:t>T2=R2･C1</a:t>
            </a:r>
          </a:p>
        </xdr:txBody>
      </xdr:sp>
      <xdr:sp>
        <xdr:nvSpPr>
          <xdr:cNvPr id="144" name="TextBox 144"/>
          <xdr:cNvSpPr txBox="1">
            <a:spLocks noChangeArrowheads="1"/>
          </xdr:cNvSpPr>
        </xdr:nvSpPr>
        <xdr:spPr>
          <a:xfrm>
            <a:off x="330" y="2834"/>
            <a:ext cx="54" cy="2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/>
              <a:t>=</a:t>
            </a:r>
          </a:p>
        </xdr:txBody>
      </xdr:sp>
      <xdr:sp>
        <xdr:nvSpPr>
          <xdr:cNvPr id="145" name="TextBox 145"/>
          <xdr:cNvSpPr txBox="1">
            <a:spLocks noChangeArrowheads="1"/>
          </xdr:cNvSpPr>
        </xdr:nvSpPr>
        <xdr:spPr>
          <a:xfrm>
            <a:off x="348" y="2814"/>
            <a:ext cx="48" cy="3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-25000"/>
              <a:t>2ζ</a:t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>
            <a:off x="348" y="2844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TextBox 147"/>
          <xdr:cNvSpPr txBox="1">
            <a:spLocks noChangeArrowheads="1"/>
          </xdr:cNvSpPr>
        </xdr:nvSpPr>
        <xdr:spPr>
          <a:xfrm>
            <a:off x="348" y="2832"/>
            <a:ext cx="60" cy="3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-25000"/>
              <a:t>ωn</a:t>
            </a:r>
          </a:p>
        </xdr:txBody>
      </xdr:sp>
    </xdr:grpSp>
    <xdr:clientData/>
  </xdr:twoCellAnchor>
  <xdr:twoCellAnchor>
    <xdr:from>
      <xdr:col>10</xdr:col>
      <xdr:colOff>0</xdr:colOff>
      <xdr:row>42</xdr:row>
      <xdr:rowOff>19050</xdr:rowOff>
    </xdr:from>
    <xdr:to>
      <xdr:col>11</xdr:col>
      <xdr:colOff>0</xdr:colOff>
      <xdr:row>43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896100" y="7229475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X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133350</xdr:colOff>
      <xdr:row>108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2886075" y="18011775"/>
          <a:ext cx="13335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180975</xdr:colOff>
      <xdr:row>107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2200275" y="18011775"/>
          <a:ext cx="1809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133350</xdr:colOff>
      <xdr:row>108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7391400" y="18011775"/>
          <a:ext cx="13335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105</xdr:row>
      <xdr:rowOff>0</xdr:rowOff>
    </xdr:from>
    <xdr:to>
      <xdr:col>10</xdr:col>
      <xdr:colOff>180975</xdr:colOff>
      <xdr:row>107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6896100" y="18011775"/>
          <a:ext cx="1809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133350</xdr:colOff>
      <xdr:row>134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2886075" y="22469475"/>
          <a:ext cx="13335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180975</xdr:colOff>
      <xdr:row>133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2200275" y="22469475"/>
          <a:ext cx="1809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133350</xdr:colOff>
      <xdr:row>134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7391400" y="22469475"/>
          <a:ext cx="13335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131</xdr:row>
      <xdr:rowOff>0</xdr:rowOff>
    </xdr:from>
    <xdr:to>
      <xdr:col>10</xdr:col>
      <xdr:colOff>180975</xdr:colOff>
      <xdr:row>133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6896100" y="22469475"/>
          <a:ext cx="1809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18</xdr:col>
      <xdr:colOff>0</xdr:colOff>
      <xdr:row>28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6210300" y="4457700"/>
          <a:ext cx="4943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VCO_A</a:t>
          </a:r>
        </a:p>
      </xdr:txBody>
    </xdr:sp>
    <xdr:clientData/>
  </xdr:twoCellAnchor>
  <xdr:twoCellAnchor>
    <xdr:from>
      <xdr:col>20</xdr:col>
      <xdr:colOff>0</xdr:colOff>
      <xdr:row>42</xdr:row>
      <xdr:rowOff>19050</xdr:rowOff>
    </xdr:from>
    <xdr:to>
      <xdr:col>21</xdr:col>
      <xdr:colOff>0</xdr:colOff>
      <xdr:row>43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12439650" y="7229475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X</a:t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28</xdr:col>
      <xdr:colOff>0</xdr:colOff>
      <xdr:row>28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11839575" y="4457700"/>
          <a:ext cx="4876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VCO_B</a:t>
          </a:r>
        </a:p>
      </xdr:txBody>
    </xdr:sp>
    <xdr:clientData/>
  </xdr:twoCellAnchor>
  <xdr:twoCellAnchor>
    <xdr:from>
      <xdr:col>30</xdr:col>
      <xdr:colOff>0</xdr:colOff>
      <xdr:row>42</xdr:row>
      <xdr:rowOff>19050</xdr:rowOff>
    </xdr:from>
    <xdr:to>
      <xdr:col>31</xdr:col>
      <xdr:colOff>0</xdr:colOff>
      <xdr:row>43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17983200" y="7229475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X</a:t>
          </a:r>
        </a:p>
      </xdr:txBody>
    </xdr:sp>
    <xdr:clientData/>
  </xdr:twoCellAnchor>
  <xdr:twoCellAnchor>
    <xdr:from>
      <xdr:col>29</xdr:col>
      <xdr:colOff>0</xdr:colOff>
      <xdr:row>26</xdr:row>
      <xdr:rowOff>0</xdr:rowOff>
    </xdr:from>
    <xdr:to>
      <xdr:col>38</xdr:col>
      <xdr:colOff>0</xdr:colOff>
      <xdr:row>28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17402175" y="4457700"/>
          <a:ext cx="48387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VCO_C</a:t>
          </a:r>
        </a:p>
      </xdr:txBody>
    </xdr:sp>
    <xdr:clientData/>
  </xdr:twoCellAnchor>
  <xdr:twoCellAnchor>
    <xdr:from>
      <xdr:col>40</xdr:col>
      <xdr:colOff>0</xdr:colOff>
      <xdr:row>42</xdr:row>
      <xdr:rowOff>19050</xdr:rowOff>
    </xdr:from>
    <xdr:to>
      <xdr:col>41</xdr:col>
      <xdr:colOff>0</xdr:colOff>
      <xdr:row>43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3450550" y="7229475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X</a:t>
          </a:r>
        </a:p>
      </xdr:txBody>
    </xdr:sp>
    <xdr:clientData/>
  </xdr:twoCellAnchor>
  <xdr:twoCellAnchor>
    <xdr:from>
      <xdr:col>39</xdr:col>
      <xdr:colOff>0</xdr:colOff>
      <xdr:row>26</xdr:row>
      <xdr:rowOff>0</xdr:rowOff>
    </xdr:from>
    <xdr:to>
      <xdr:col>48</xdr:col>
      <xdr:colOff>0</xdr:colOff>
      <xdr:row>28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2926675" y="4457700"/>
          <a:ext cx="46291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VCO_D</a:t>
          </a:r>
        </a:p>
      </xdr:txBody>
    </xdr:sp>
    <xdr:clientData/>
  </xdr:twoCellAnchor>
  <xdr:twoCellAnchor>
    <xdr:from>
      <xdr:col>11</xdr:col>
      <xdr:colOff>600075</xdr:colOff>
      <xdr:row>128</xdr:row>
      <xdr:rowOff>28575</xdr:rowOff>
    </xdr:from>
    <xdr:to>
      <xdr:col>14</xdr:col>
      <xdr:colOff>285750</xdr:colOff>
      <xdr:row>142</xdr:row>
      <xdr:rowOff>114300</xdr:rowOff>
    </xdr:to>
    <xdr:sp>
      <xdr:nvSpPr>
        <xdr:cNvPr id="164" name="AutoShape 164"/>
        <xdr:cNvSpPr>
          <a:spLocks/>
        </xdr:cNvSpPr>
      </xdr:nvSpPr>
      <xdr:spPr>
        <a:xfrm>
          <a:off x="7991475" y="21983700"/>
          <a:ext cx="1333500" cy="2486025"/>
        </a:xfrm>
        <a:custGeom>
          <a:pathLst>
            <a:path h="261" w="115">
              <a:moveTo>
                <a:pt x="11" y="261"/>
              </a:moveTo>
              <a:cubicBezTo>
                <a:pt x="44" y="232"/>
                <a:pt x="77" y="204"/>
                <a:pt x="92" y="171"/>
              </a:cubicBezTo>
              <a:cubicBezTo>
                <a:pt x="107" y="138"/>
                <a:pt x="115" y="90"/>
                <a:pt x="102" y="63"/>
              </a:cubicBezTo>
              <a:cubicBezTo>
                <a:pt x="89" y="36"/>
                <a:pt x="32" y="18"/>
                <a:pt x="16" y="9"/>
              </a:cubicBezTo>
              <a:cubicBezTo>
                <a:pt x="0" y="0"/>
                <a:pt x="4" y="4"/>
                <a:pt x="8" y="9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102</xdr:row>
      <xdr:rowOff>85725</xdr:rowOff>
    </xdr:from>
    <xdr:to>
      <xdr:col>6</xdr:col>
      <xdr:colOff>409575</xdr:colOff>
      <xdr:row>117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3571875" y="17583150"/>
          <a:ext cx="1095375" cy="2486025"/>
        </a:xfrm>
        <a:custGeom>
          <a:pathLst>
            <a:path h="261" w="115">
              <a:moveTo>
                <a:pt x="11" y="261"/>
              </a:moveTo>
              <a:cubicBezTo>
                <a:pt x="44" y="232"/>
                <a:pt x="77" y="204"/>
                <a:pt x="92" y="171"/>
              </a:cubicBezTo>
              <a:cubicBezTo>
                <a:pt x="107" y="138"/>
                <a:pt x="115" y="90"/>
                <a:pt x="102" y="63"/>
              </a:cubicBezTo>
              <a:cubicBezTo>
                <a:pt x="89" y="36"/>
                <a:pt x="32" y="18"/>
                <a:pt x="16" y="9"/>
              </a:cubicBezTo>
              <a:cubicBezTo>
                <a:pt x="0" y="0"/>
                <a:pt x="4" y="4"/>
                <a:pt x="8" y="9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102</xdr:row>
      <xdr:rowOff>85725</xdr:rowOff>
    </xdr:from>
    <xdr:to>
      <xdr:col>14</xdr:col>
      <xdr:colOff>371475</xdr:colOff>
      <xdr:row>117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8077200" y="17583150"/>
          <a:ext cx="1333500" cy="2486025"/>
        </a:xfrm>
        <a:custGeom>
          <a:pathLst>
            <a:path h="261" w="115">
              <a:moveTo>
                <a:pt x="11" y="261"/>
              </a:moveTo>
              <a:cubicBezTo>
                <a:pt x="44" y="232"/>
                <a:pt x="77" y="204"/>
                <a:pt x="92" y="171"/>
              </a:cubicBezTo>
              <a:cubicBezTo>
                <a:pt x="107" y="138"/>
                <a:pt x="115" y="90"/>
                <a:pt x="102" y="63"/>
              </a:cubicBezTo>
              <a:cubicBezTo>
                <a:pt x="89" y="36"/>
                <a:pt x="32" y="18"/>
                <a:pt x="16" y="9"/>
              </a:cubicBezTo>
              <a:cubicBezTo>
                <a:pt x="0" y="0"/>
                <a:pt x="4" y="4"/>
                <a:pt x="8" y="9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9</xdr:col>
      <xdr:colOff>0</xdr:colOff>
      <xdr:row>123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5534025" y="20926425"/>
          <a:ext cx="676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1T33</a:t>
          </a:r>
        </a:p>
      </xdr:txBody>
    </xdr:sp>
    <xdr:clientData/>
  </xdr:twoCellAnchor>
  <xdr:twoCellAnchor>
    <xdr:from>
      <xdr:col>1</xdr:col>
      <xdr:colOff>104775</xdr:colOff>
      <xdr:row>96</xdr:row>
      <xdr:rowOff>0</xdr:rowOff>
    </xdr:from>
    <xdr:to>
      <xdr:col>2</xdr:col>
      <xdr:colOff>0</xdr:colOff>
      <xdr:row>97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790575" y="16468725"/>
          <a:ext cx="581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1SV2313</a:t>
          </a:r>
        </a:p>
      </xdr:txBody>
    </xdr:sp>
    <xdr:clientData/>
  </xdr:twoCellAnchor>
  <xdr:twoCellAnchor>
    <xdr:from>
      <xdr:col>8</xdr:col>
      <xdr:colOff>0</xdr:colOff>
      <xdr:row>96</xdr:row>
      <xdr:rowOff>0</xdr:rowOff>
    </xdr:from>
    <xdr:to>
      <xdr:col>9</xdr:col>
      <xdr:colOff>0</xdr:colOff>
      <xdr:row>97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5534025" y="16468725"/>
          <a:ext cx="676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1SV231</a:t>
          </a:r>
        </a:p>
      </xdr:txBody>
    </xdr:sp>
    <xdr:clientData/>
  </xdr:twoCellAnchor>
  <xdr:twoCellAnchor>
    <xdr:from>
      <xdr:col>1</xdr:col>
      <xdr:colOff>104775</xdr:colOff>
      <xdr:row>122</xdr:row>
      <xdr:rowOff>0</xdr:rowOff>
    </xdr:from>
    <xdr:to>
      <xdr:col>2</xdr:col>
      <xdr:colOff>0</xdr:colOff>
      <xdr:row>123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790575" y="20926425"/>
          <a:ext cx="581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1SV2313</a:t>
          </a:r>
        </a:p>
      </xdr:txBody>
    </xdr:sp>
    <xdr:clientData/>
  </xdr:twoCellAnchor>
  <xdr:twoCellAnchor>
    <xdr:from>
      <xdr:col>5</xdr:col>
      <xdr:colOff>161925</xdr:colOff>
      <xdr:row>9</xdr:row>
      <xdr:rowOff>95250</xdr:rowOff>
    </xdr:from>
    <xdr:to>
      <xdr:col>7</xdr:col>
      <xdr:colOff>466725</xdr:colOff>
      <xdr:row>10</xdr:row>
      <xdr:rowOff>133350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3733800" y="1638300"/>
          <a:ext cx="16764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C2≒500pF～0.0068uF</a:t>
          </a:r>
        </a:p>
      </xdr:txBody>
    </xdr:sp>
    <xdr:clientData/>
  </xdr:twoCellAnchor>
  <xdr:twoCellAnchor>
    <xdr:from>
      <xdr:col>1</xdr:col>
      <xdr:colOff>381000</xdr:colOff>
      <xdr:row>59</xdr:row>
      <xdr:rowOff>161925</xdr:rowOff>
    </xdr:from>
    <xdr:to>
      <xdr:col>6</xdr:col>
      <xdr:colOff>581025</xdr:colOff>
      <xdr:row>79</xdr:row>
      <xdr:rowOff>104775</xdr:rowOff>
    </xdr:to>
    <xdr:grpSp>
      <xdr:nvGrpSpPr>
        <xdr:cNvPr id="172" name="Group 172"/>
        <xdr:cNvGrpSpPr>
          <a:grpSpLocks/>
        </xdr:cNvGrpSpPr>
      </xdr:nvGrpSpPr>
      <xdr:grpSpPr>
        <a:xfrm>
          <a:off x="1066800" y="10287000"/>
          <a:ext cx="3771900" cy="3371850"/>
          <a:chOff x="112" y="1080"/>
          <a:chExt cx="396" cy="354"/>
        </a:xfrm>
        <a:solidFill>
          <a:srgbClr val="FFFFFF"/>
        </a:solidFill>
      </xdr:grpSpPr>
      <xdr:sp>
        <xdr:nvSpPr>
          <xdr:cNvPr id="173" name="TextBox 173"/>
          <xdr:cNvSpPr txBox="1">
            <a:spLocks noChangeArrowheads="1"/>
          </xdr:cNvSpPr>
        </xdr:nvSpPr>
        <xdr:spPr>
          <a:xfrm>
            <a:off x="112" y="1080"/>
            <a:ext cx="7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PLL_nr</a:t>
            </a:r>
          </a:p>
        </xdr:txBody>
      </xdr:sp>
      <xdr:sp>
        <xdr:nvSpPr>
          <xdr:cNvPr id="174" name="TextBox 174"/>
          <xdr:cNvSpPr txBox="1">
            <a:spLocks noChangeArrowheads="1"/>
          </xdr:cNvSpPr>
        </xdr:nvSpPr>
        <xdr:spPr>
          <a:xfrm>
            <a:off x="184" y="1080"/>
            <a:ext cx="96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VCO(MHz)</a:t>
            </a:r>
          </a:p>
        </xdr:txBody>
      </xdr:sp>
      <xdr:sp>
        <xdr:nvSpPr>
          <xdr:cNvPr id="175" name="TextBox 175"/>
          <xdr:cNvSpPr txBox="1">
            <a:spLocks noChangeArrowheads="1"/>
          </xdr:cNvSpPr>
        </xdr:nvSpPr>
        <xdr:spPr>
          <a:xfrm>
            <a:off x="280" y="1080"/>
            <a:ext cx="150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VCO_Num</a:t>
            </a:r>
          </a:p>
        </xdr:txBody>
      </xdr:sp>
      <xdr:sp>
        <xdr:nvSpPr>
          <xdr:cNvPr id="176" name="TextBox 176"/>
          <xdr:cNvSpPr txBox="1">
            <a:spLocks noChangeArrowheads="1"/>
          </xdr:cNvSpPr>
        </xdr:nvSpPr>
        <xdr:spPr>
          <a:xfrm>
            <a:off x="430" y="1080"/>
            <a:ext cx="7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TC9256P</a:t>
            </a:r>
          </a:p>
        </xdr:txBody>
      </xdr:sp>
      <xdr:sp>
        <xdr:nvSpPr>
          <xdr:cNvPr id="177" name="TextBox 177"/>
          <xdr:cNvSpPr txBox="1">
            <a:spLocks noChangeArrowheads="1"/>
          </xdr:cNvSpPr>
        </xdr:nvSpPr>
        <xdr:spPr>
          <a:xfrm>
            <a:off x="280" y="1098"/>
            <a:ext cx="150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VCO-A;15-21MHz</a:t>
            </a:r>
          </a:p>
        </xdr:txBody>
      </xdr:sp>
      <xdr:sp>
        <xdr:nvSpPr>
          <xdr:cNvPr id="178" name="TextBox 178"/>
          <xdr:cNvSpPr txBox="1">
            <a:spLocks noChangeArrowheads="1"/>
          </xdr:cNvSpPr>
        </xdr:nvSpPr>
        <xdr:spPr>
          <a:xfrm>
            <a:off x="430" y="1098"/>
            <a:ext cx="7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TextBox 179"/>
          <xdr:cNvSpPr txBox="1">
            <a:spLocks noChangeArrowheads="1"/>
          </xdr:cNvSpPr>
        </xdr:nvSpPr>
        <xdr:spPr>
          <a:xfrm>
            <a:off x="112" y="1098"/>
            <a:ext cx="7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Nr&lt;8384</a:t>
            </a:r>
          </a:p>
        </xdr:txBody>
      </xdr:sp>
      <xdr:sp>
        <xdr:nvSpPr>
          <xdr:cNvPr id="180" name="TextBox 180"/>
          <xdr:cNvSpPr txBox="1">
            <a:spLocks noChangeArrowheads="1"/>
          </xdr:cNvSpPr>
        </xdr:nvSpPr>
        <xdr:spPr>
          <a:xfrm>
            <a:off x="184" y="1098"/>
            <a:ext cx="96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f&lt;21.0MHz</a:t>
            </a:r>
          </a:p>
        </xdr:txBody>
      </xdr:sp>
      <xdr:sp>
        <xdr:nvSpPr>
          <xdr:cNvPr id="181" name="TextBox 181"/>
          <xdr:cNvSpPr txBox="1">
            <a:spLocks noChangeArrowheads="1"/>
          </xdr:cNvSpPr>
        </xdr:nvSpPr>
        <xdr:spPr>
          <a:xfrm>
            <a:off x="280" y="1116"/>
            <a:ext cx="150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VCO-B;21-27.4MHz</a:t>
            </a:r>
          </a:p>
        </xdr:txBody>
      </xdr:sp>
      <xdr:sp>
        <xdr:nvSpPr>
          <xdr:cNvPr id="182" name="TextBox 182"/>
          <xdr:cNvSpPr txBox="1">
            <a:spLocks noChangeArrowheads="1"/>
          </xdr:cNvSpPr>
        </xdr:nvSpPr>
        <xdr:spPr>
          <a:xfrm>
            <a:off x="430" y="1116"/>
            <a:ext cx="7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OT1 ON</a:t>
            </a:r>
          </a:p>
        </xdr:txBody>
      </xdr:sp>
      <xdr:sp>
        <xdr:nvSpPr>
          <xdr:cNvPr id="183" name="TextBox 183"/>
          <xdr:cNvSpPr txBox="1">
            <a:spLocks noChangeArrowheads="1"/>
          </xdr:cNvSpPr>
        </xdr:nvSpPr>
        <xdr:spPr>
          <a:xfrm>
            <a:off x="112" y="1134"/>
            <a:ext cx="7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Nr&lt;9728</a:t>
            </a:r>
          </a:p>
        </xdr:txBody>
      </xdr:sp>
      <xdr:sp>
        <xdr:nvSpPr>
          <xdr:cNvPr id="184" name="TextBox 184"/>
          <xdr:cNvSpPr txBox="1">
            <a:spLocks noChangeArrowheads="1"/>
          </xdr:cNvSpPr>
        </xdr:nvSpPr>
        <xdr:spPr>
          <a:xfrm>
            <a:off x="184" y="1134"/>
            <a:ext cx="96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f&lt;34.4MHz</a:t>
            </a:r>
          </a:p>
        </xdr:txBody>
      </xdr:sp>
      <xdr:sp>
        <xdr:nvSpPr>
          <xdr:cNvPr id="185" name="TextBox 185"/>
          <xdr:cNvSpPr txBox="1">
            <a:spLocks noChangeArrowheads="1"/>
          </xdr:cNvSpPr>
        </xdr:nvSpPr>
        <xdr:spPr>
          <a:xfrm>
            <a:off x="280" y="1152"/>
            <a:ext cx="150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VCO-D;34.4-42MHz</a:t>
            </a:r>
          </a:p>
        </xdr:txBody>
      </xdr:sp>
      <xdr:sp>
        <xdr:nvSpPr>
          <xdr:cNvPr id="186" name="TextBox 186"/>
          <xdr:cNvSpPr txBox="1">
            <a:spLocks noChangeArrowheads="1"/>
          </xdr:cNvSpPr>
        </xdr:nvSpPr>
        <xdr:spPr>
          <a:xfrm>
            <a:off x="430" y="1152"/>
            <a:ext cx="7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OT3 ON</a:t>
            </a:r>
          </a:p>
        </xdr:txBody>
      </xdr:sp>
      <xdr:sp>
        <xdr:nvSpPr>
          <xdr:cNvPr id="187" name="TextBox 187"/>
          <xdr:cNvSpPr txBox="1">
            <a:spLocks noChangeArrowheads="1"/>
          </xdr:cNvSpPr>
        </xdr:nvSpPr>
        <xdr:spPr>
          <a:xfrm>
            <a:off x="112" y="1116"/>
            <a:ext cx="7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Nr&lt;9024</a:t>
            </a:r>
          </a:p>
        </xdr:txBody>
      </xdr:sp>
      <xdr:sp>
        <xdr:nvSpPr>
          <xdr:cNvPr id="188" name="TextBox 188"/>
          <xdr:cNvSpPr txBox="1">
            <a:spLocks noChangeArrowheads="1"/>
          </xdr:cNvSpPr>
        </xdr:nvSpPr>
        <xdr:spPr>
          <a:xfrm>
            <a:off x="184" y="1116"/>
            <a:ext cx="96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f&lt;27.4MHz</a:t>
            </a:r>
          </a:p>
        </xdr:txBody>
      </xdr:sp>
      <xdr:sp>
        <xdr:nvSpPr>
          <xdr:cNvPr id="189" name="TextBox 189"/>
          <xdr:cNvSpPr txBox="1">
            <a:spLocks noChangeArrowheads="1"/>
          </xdr:cNvSpPr>
        </xdr:nvSpPr>
        <xdr:spPr>
          <a:xfrm>
            <a:off x="280" y="1134"/>
            <a:ext cx="150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VCO-C;27.4-34.4MHz</a:t>
            </a:r>
          </a:p>
        </xdr:txBody>
      </xdr:sp>
      <xdr:sp>
        <xdr:nvSpPr>
          <xdr:cNvPr id="190" name="TextBox 190"/>
          <xdr:cNvSpPr txBox="1">
            <a:spLocks noChangeArrowheads="1"/>
          </xdr:cNvSpPr>
        </xdr:nvSpPr>
        <xdr:spPr>
          <a:xfrm>
            <a:off x="430" y="1134"/>
            <a:ext cx="7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OT2 ON</a:t>
            </a:r>
          </a:p>
        </xdr:txBody>
      </xdr:sp>
      <xdr:sp>
        <xdr:nvSpPr>
          <xdr:cNvPr id="191" name="TextBox 191"/>
          <xdr:cNvSpPr txBox="1">
            <a:spLocks noChangeArrowheads="1"/>
          </xdr:cNvSpPr>
        </xdr:nvSpPr>
        <xdr:spPr>
          <a:xfrm>
            <a:off x="184" y="1152"/>
            <a:ext cx="96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f &gt;34.4MHz</a:t>
            </a:r>
          </a:p>
        </xdr:txBody>
      </xdr:sp>
      <xdr:sp>
        <xdr:nvSpPr>
          <xdr:cNvPr id="192" name="TextBox 192"/>
          <xdr:cNvSpPr txBox="1">
            <a:spLocks noChangeArrowheads="1"/>
          </xdr:cNvSpPr>
        </xdr:nvSpPr>
        <xdr:spPr>
          <a:xfrm>
            <a:off x="280" y="1242"/>
            <a:ext cx="162" cy="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TC9256P-PLL </a:t>
            </a:r>
          </a:p>
        </xdr:txBody>
      </xdr:sp>
      <xdr:sp>
        <xdr:nvSpPr>
          <xdr:cNvPr id="193" name="TextBox 193"/>
          <xdr:cNvSpPr txBox="1">
            <a:spLocks noChangeArrowheads="1"/>
          </xdr:cNvSpPr>
        </xdr:nvSpPr>
        <xdr:spPr>
          <a:xfrm>
            <a:off x="202" y="1308"/>
            <a:ext cx="60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8MHz
</a:t>
            </a:r>
          </a:p>
        </xdr:txBody>
      </xdr:sp>
      <xdr:sp>
        <xdr:nvSpPr>
          <xdr:cNvPr id="194" name="TextBox 194"/>
          <xdr:cNvSpPr txBox="1">
            <a:spLocks noChangeArrowheads="1"/>
          </xdr:cNvSpPr>
        </xdr:nvSpPr>
        <xdr:spPr>
          <a:xfrm>
            <a:off x="172" y="1212"/>
            <a:ext cx="96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VCO (LO)
</a:t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220" y="1278"/>
            <a:ext cx="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96" name="U-Logic-AND-1H"/>
          <xdr:cNvGrpSpPr>
            <a:grpSpLocks/>
          </xdr:cNvGrpSpPr>
        </xdr:nvGrpSpPr>
        <xdr:grpSpPr>
          <a:xfrm>
            <a:off x="393" y="1265"/>
            <a:ext cx="35" cy="60"/>
            <a:chOff x="10" y="-20"/>
            <a:chExt cx="20010" cy="19992"/>
          </a:xfrm>
          <a:solidFill>
            <a:srgbClr val="FFFFFF"/>
          </a:solidFill>
        </xdr:grpSpPr>
        <xdr:sp>
          <xdr:nvSpPr>
            <xdr:cNvPr id="197" name="Arc 197"/>
            <xdr:cNvSpPr>
              <a:spLocks/>
            </xdr:cNvSpPr>
          </xdr:nvSpPr>
          <xdr:spPr>
            <a:xfrm>
              <a:off x="12016" y="-20"/>
              <a:ext cx="8004" cy="9996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8" name="Arc 198"/>
            <xdr:cNvSpPr>
              <a:spLocks/>
            </xdr:cNvSpPr>
          </xdr:nvSpPr>
          <xdr:spPr>
            <a:xfrm flipV="1">
              <a:off x="12016" y="9976"/>
              <a:ext cx="8004" cy="9996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9" name="図形 239"/>
            <xdr:cNvSpPr>
              <a:spLocks/>
            </xdr:cNvSpPr>
          </xdr:nvSpPr>
          <xdr:spPr>
            <a:xfrm>
              <a:off x="10" y="-20"/>
              <a:ext cx="12006" cy="19992"/>
            </a:xfrm>
            <a:custGeom>
              <a:pathLst>
                <a:path h="16384" w="16384">
                  <a:moveTo>
                    <a:pt x="16384" y="0"/>
                  </a:moveTo>
                  <a:lnTo>
                    <a:pt x="0" y="0"/>
                  </a:lnTo>
                  <a:lnTo>
                    <a:pt x="0" y="16384"/>
                  </a:lnTo>
                  <a:lnTo>
                    <a:pt x="16384" y="16384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00" name="TextBox 200"/>
          <xdr:cNvSpPr txBox="1">
            <a:spLocks noChangeArrowheads="1"/>
          </xdr:cNvSpPr>
        </xdr:nvSpPr>
        <xdr:spPr>
          <a:xfrm>
            <a:off x="398" y="1278"/>
            <a:ext cx="4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PD
</a:t>
            </a:r>
          </a:p>
        </xdr:txBody>
      </xdr:sp>
      <xdr:sp>
        <xdr:nvSpPr>
          <xdr:cNvPr id="201" name="TextBox 201"/>
          <xdr:cNvSpPr txBox="1">
            <a:spLocks noChangeArrowheads="1"/>
          </xdr:cNvSpPr>
        </xdr:nvSpPr>
        <xdr:spPr>
          <a:xfrm>
            <a:off x="302" y="1265"/>
            <a:ext cx="5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1/Nr
</a:t>
            </a:r>
          </a:p>
        </xdr:txBody>
      </xdr:sp>
      <xdr:sp>
        <xdr:nvSpPr>
          <xdr:cNvPr id="202" name="TextBox 202"/>
          <xdr:cNvSpPr txBox="1">
            <a:spLocks noChangeArrowheads="1"/>
          </xdr:cNvSpPr>
        </xdr:nvSpPr>
        <xdr:spPr>
          <a:xfrm>
            <a:off x="296" y="1307"/>
            <a:ext cx="66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1/M;800
</a:t>
            </a:r>
          </a:p>
        </xdr:txBody>
      </xdr:sp>
      <xdr:sp>
        <xdr:nvSpPr>
          <xdr:cNvPr id="203" name="Line 203"/>
          <xdr:cNvSpPr>
            <a:spLocks/>
          </xdr:cNvSpPr>
        </xdr:nvSpPr>
        <xdr:spPr>
          <a:xfrm>
            <a:off x="356" y="127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 flipV="1">
            <a:off x="262" y="1320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>
            <a:off x="362" y="1313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>
            <a:off x="428" y="1295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 flipV="1">
            <a:off x="446" y="1223"/>
            <a:ext cx="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Line 208"/>
          <xdr:cNvSpPr>
            <a:spLocks/>
          </xdr:cNvSpPr>
        </xdr:nvSpPr>
        <xdr:spPr>
          <a:xfrm flipH="1">
            <a:off x="268" y="1224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TextBox 209"/>
          <xdr:cNvSpPr txBox="1">
            <a:spLocks noChangeArrowheads="1"/>
          </xdr:cNvSpPr>
        </xdr:nvSpPr>
        <xdr:spPr>
          <a:xfrm>
            <a:off x="208" y="1344"/>
            <a:ext cx="300" cy="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Nr    =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7780   , 8384   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,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 9024   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, 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9728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
 　　　=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VCO-A, VCO-B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,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VCO-C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,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VCO-D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    
</a:t>
            </a:r>
          </a:p>
        </xdr:txBody>
      </xdr:sp>
      <xdr:sp>
        <xdr:nvSpPr>
          <xdr:cNvPr id="210" name="TextBox 210"/>
          <xdr:cNvSpPr txBox="1">
            <a:spLocks noChangeArrowheads="1"/>
          </xdr:cNvSpPr>
        </xdr:nvSpPr>
        <xdr:spPr>
          <a:xfrm>
            <a:off x="332" y="1211"/>
            <a:ext cx="60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LPF</a:t>
            </a:r>
          </a:p>
        </xdr:txBody>
      </xdr:sp>
      <xdr:sp>
        <xdr:nvSpPr>
          <xdr:cNvPr id="211" name="Line 211"/>
          <xdr:cNvSpPr>
            <a:spLocks/>
          </xdr:cNvSpPr>
        </xdr:nvSpPr>
        <xdr:spPr>
          <a:xfrm flipH="1">
            <a:off x="392" y="1223"/>
            <a:ext cx="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12" name="Group 212"/>
          <xdr:cNvGrpSpPr>
            <a:grpSpLocks/>
          </xdr:cNvGrpSpPr>
        </xdr:nvGrpSpPr>
        <xdr:grpSpPr>
          <a:xfrm>
            <a:off x="190" y="1263"/>
            <a:ext cx="30" cy="30"/>
            <a:chOff x="1002" y="1518"/>
            <a:chExt cx="30" cy="30"/>
          </a:xfrm>
          <a:solidFill>
            <a:srgbClr val="FFFFFF"/>
          </a:solidFill>
        </xdr:grpSpPr>
        <xdr:sp>
          <xdr:nvSpPr>
            <xdr:cNvPr id="213" name="Oval 213"/>
            <xdr:cNvSpPr>
              <a:spLocks/>
            </xdr:cNvSpPr>
          </xdr:nvSpPr>
          <xdr:spPr>
            <a:xfrm>
              <a:off x="1002" y="1518"/>
              <a:ext cx="30" cy="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4" name="Line 214"/>
            <xdr:cNvSpPr>
              <a:spLocks/>
            </xdr:cNvSpPr>
          </xdr:nvSpPr>
          <xdr:spPr>
            <a:xfrm>
              <a:off x="1008" y="1524"/>
              <a:ext cx="18" cy="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5" name="Line 215"/>
            <xdr:cNvSpPr>
              <a:spLocks/>
            </xdr:cNvSpPr>
          </xdr:nvSpPr>
          <xdr:spPr>
            <a:xfrm flipV="1">
              <a:off x="1008" y="1524"/>
              <a:ext cx="18" cy="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16" name="Oval 216"/>
          <xdr:cNvSpPr>
            <a:spLocks/>
          </xdr:cNvSpPr>
        </xdr:nvSpPr>
        <xdr:spPr>
          <a:xfrm>
            <a:off x="130" y="1302"/>
            <a:ext cx="36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17" name="XT-Xtal-V"/>
          <xdr:cNvGrpSpPr>
            <a:grpSpLocks/>
          </xdr:cNvGrpSpPr>
        </xdr:nvGrpSpPr>
        <xdr:grpSpPr>
          <a:xfrm>
            <a:off x="142" y="1350"/>
            <a:ext cx="12" cy="12"/>
            <a:chOff x="60" y="462"/>
            <a:chExt cx="12" cy="12"/>
          </a:xfrm>
          <a:solidFill>
            <a:srgbClr val="FFFFFF"/>
          </a:solidFill>
        </xdr:grpSpPr>
        <xdr:sp>
          <xdr:nvSpPr>
            <xdr:cNvPr id="218" name="Rectangle 395"/>
            <xdr:cNvSpPr>
              <a:spLocks/>
            </xdr:cNvSpPr>
          </xdr:nvSpPr>
          <xdr:spPr>
            <a:xfrm rot="5400000">
              <a:off x="60" y="462"/>
              <a:ext cx="12" cy="12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9" name="Line 396"/>
            <xdr:cNvSpPr>
              <a:spLocks/>
            </xdr:cNvSpPr>
          </xdr:nvSpPr>
          <xdr:spPr>
            <a:xfrm rot="5400000">
              <a:off x="66" y="458"/>
              <a:ext cx="0" cy="1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0" name="Line 397"/>
            <xdr:cNvSpPr>
              <a:spLocks/>
            </xdr:cNvSpPr>
          </xdr:nvSpPr>
          <xdr:spPr>
            <a:xfrm rot="5400000">
              <a:off x="66" y="469"/>
              <a:ext cx="0" cy="1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1" name="Rectangle 398"/>
            <xdr:cNvSpPr>
              <a:spLocks/>
            </xdr:cNvSpPr>
          </xdr:nvSpPr>
          <xdr:spPr>
            <a:xfrm rot="5400000">
              <a:off x="64" y="463"/>
              <a:ext cx="4" cy="10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22" name="Line 222"/>
          <xdr:cNvSpPr>
            <a:spLocks/>
          </xdr:cNvSpPr>
        </xdr:nvSpPr>
        <xdr:spPr>
          <a:xfrm>
            <a:off x="148" y="133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23" name="L-コア-V"/>
          <xdr:cNvGrpSpPr>
            <a:grpSpLocks/>
          </xdr:cNvGrpSpPr>
        </xdr:nvGrpSpPr>
        <xdr:grpSpPr>
          <a:xfrm>
            <a:off x="142" y="1374"/>
            <a:ext cx="18" cy="24"/>
            <a:chOff x="162" y="102"/>
            <a:chExt cx="18" cy="24"/>
          </a:xfrm>
          <a:solidFill>
            <a:srgbClr val="FFFFFF"/>
          </a:solidFill>
        </xdr:grpSpPr>
        <xdr:sp>
          <xdr:nvSpPr>
            <xdr:cNvPr id="224" name="Freeform 131"/>
            <xdr:cNvSpPr>
              <a:spLocks/>
            </xdr:cNvSpPr>
          </xdr:nvSpPr>
          <xdr:spPr>
            <a:xfrm rot="5400000">
              <a:off x="163" y="102"/>
              <a:ext cx="8" cy="10"/>
            </a:xfrm>
            <a:custGeom>
              <a:pathLst>
                <a:path h="10" w="8">
                  <a:moveTo>
                    <a:pt x="0" y="4"/>
                  </a:moveTo>
                  <a:cubicBezTo>
                    <a:pt x="0" y="4"/>
                    <a:pt x="1" y="1"/>
                    <a:pt x="2" y="1"/>
                  </a:cubicBezTo>
                  <a:cubicBezTo>
                    <a:pt x="3" y="1"/>
                    <a:pt x="5" y="0"/>
                    <a:pt x="6" y="1"/>
                  </a:cubicBezTo>
                  <a:cubicBezTo>
                    <a:pt x="7" y="2"/>
                    <a:pt x="8" y="5"/>
                    <a:pt x="8" y="6"/>
                  </a:cubicBezTo>
                  <a:cubicBezTo>
                    <a:pt x="8" y="7"/>
                    <a:pt x="6" y="9"/>
                    <a:pt x="6" y="10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5" name="Freeform 132"/>
            <xdr:cNvSpPr>
              <a:spLocks/>
            </xdr:cNvSpPr>
          </xdr:nvSpPr>
          <xdr:spPr>
            <a:xfrm rot="5400000">
              <a:off x="162" y="106"/>
              <a:ext cx="10" cy="10"/>
            </a:xfrm>
            <a:custGeom>
              <a:pathLst>
                <a:path h="10" w="10">
                  <a:moveTo>
                    <a:pt x="2" y="10"/>
                  </a:moveTo>
                  <a:cubicBezTo>
                    <a:pt x="2" y="9"/>
                    <a:pt x="0" y="7"/>
                    <a:pt x="0" y="6"/>
                  </a:cubicBezTo>
                  <a:cubicBezTo>
                    <a:pt x="0" y="5"/>
                    <a:pt x="1" y="2"/>
                    <a:pt x="2" y="1"/>
                  </a:cubicBezTo>
                  <a:cubicBezTo>
                    <a:pt x="3" y="0"/>
                    <a:pt x="7" y="0"/>
                    <a:pt x="8" y="1"/>
                  </a:cubicBezTo>
                  <a:cubicBezTo>
                    <a:pt x="9" y="2"/>
                    <a:pt x="10" y="5"/>
                    <a:pt x="10" y="6"/>
                  </a:cubicBezTo>
                  <a:cubicBezTo>
                    <a:pt x="10" y="7"/>
                    <a:pt x="8" y="9"/>
                    <a:pt x="8" y="10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6" name="Freeform 133"/>
            <xdr:cNvSpPr>
              <a:spLocks/>
            </xdr:cNvSpPr>
          </xdr:nvSpPr>
          <xdr:spPr>
            <a:xfrm rot="5400000">
              <a:off x="162" y="112"/>
              <a:ext cx="10" cy="10"/>
            </a:xfrm>
            <a:custGeom>
              <a:pathLst>
                <a:path h="10" w="10">
                  <a:moveTo>
                    <a:pt x="2" y="10"/>
                  </a:moveTo>
                  <a:cubicBezTo>
                    <a:pt x="2" y="9"/>
                    <a:pt x="0" y="7"/>
                    <a:pt x="0" y="6"/>
                  </a:cubicBezTo>
                  <a:cubicBezTo>
                    <a:pt x="0" y="5"/>
                    <a:pt x="1" y="2"/>
                    <a:pt x="2" y="1"/>
                  </a:cubicBezTo>
                  <a:cubicBezTo>
                    <a:pt x="3" y="0"/>
                    <a:pt x="7" y="0"/>
                    <a:pt x="8" y="1"/>
                  </a:cubicBezTo>
                  <a:cubicBezTo>
                    <a:pt x="9" y="2"/>
                    <a:pt x="10" y="5"/>
                    <a:pt x="10" y="6"/>
                  </a:cubicBezTo>
                  <a:cubicBezTo>
                    <a:pt x="10" y="7"/>
                    <a:pt x="8" y="9"/>
                    <a:pt x="8" y="10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7" name="Freeform 134"/>
            <xdr:cNvSpPr>
              <a:spLocks/>
            </xdr:cNvSpPr>
          </xdr:nvSpPr>
          <xdr:spPr>
            <a:xfrm rot="5400000">
              <a:off x="163" y="117"/>
              <a:ext cx="8" cy="10"/>
            </a:xfrm>
            <a:custGeom>
              <a:pathLst>
                <a:path h="10" w="8">
                  <a:moveTo>
                    <a:pt x="2" y="10"/>
                  </a:moveTo>
                  <a:cubicBezTo>
                    <a:pt x="1" y="8"/>
                    <a:pt x="0" y="7"/>
                    <a:pt x="0" y="6"/>
                  </a:cubicBezTo>
                  <a:cubicBezTo>
                    <a:pt x="0" y="5"/>
                    <a:pt x="1" y="2"/>
                    <a:pt x="2" y="1"/>
                  </a:cubicBezTo>
                  <a:cubicBezTo>
                    <a:pt x="3" y="0"/>
                    <a:pt x="5" y="0"/>
                    <a:pt x="6" y="1"/>
                  </a:cubicBezTo>
                  <a:cubicBezTo>
                    <a:pt x="7" y="2"/>
                    <a:pt x="8" y="4"/>
                    <a:pt x="8" y="5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8" name="Rectangle 135"/>
            <xdr:cNvSpPr>
              <a:spLocks/>
            </xdr:cNvSpPr>
          </xdr:nvSpPr>
          <xdr:spPr>
            <a:xfrm rot="5400000">
              <a:off x="160" y="105"/>
              <a:ext cx="24" cy="18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9" name="Line 136"/>
            <xdr:cNvSpPr>
              <a:spLocks/>
            </xdr:cNvSpPr>
          </xdr:nvSpPr>
          <xdr:spPr>
            <a:xfrm flipV="1">
              <a:off x="175" y="102"/>
              <a:ext cx="0" cy="24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30" name="D-Diode-可変容量-V"/>
          <xdr:cNvGrpSpPr>
            <a:grpSpLocks/>
          </xdr:cNvGrpSpPr>
        </xdr:nvGrpSpPr>
        <xdr:grpSpPr>
          <a:xfrm flipV="1">
            <a:off x="142" y="1410"/>
            <a:ext cx="12" cy="12"/>
            <a:chOff x="48" y="252"/>
            <a:chExt cx="12" cy="12"/>
          </a:xfrm>
          <a:solidFill>
            <a:srgbClr val="FFFFFF"/>
          </a:solidFill>
        </xdr:grpSpPr>
        <xdr:sp>
          <xdr:nvSpPr>
            <xdr:cNvPr id="231" name="図形 865"/>
            <xdr:cNvSpPr>
              <a:spLocks/>
            </xdr:cNvSpPr>
          </xdr:nvSpPr>
          <xdr:spPr>
            <a:xfrm>
              <a:off x="48" y="252"/>
              <a:ext cx="12" cy="9"/>
            </a:xfrm>
            <a:custGeom>
              <a:pathLst>
                <a:path h="16384" w="16384">
                  <a:moveTo>
                    <a:pt x="0" y="0"/>
                  </a:moveTo>
                  <a:lnTo>
                    <a:pt x="16384" y="0"/>
                  </a:lnTo>
                  <a:lnTo>
                    <a:pt x="8192" y="1638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2" name="Line 25"/>
            <xdr:cNvSpPr>
              <a:spLocks/>
            </xdr:cNvSpPr>
          </xdr:nvSpPr>
          <xdr:spPr>
            <a:xfrm>
              <a:off x="48" y="261"/>
              <a:ext cx="12" cy="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3" name="Line 26"/>
            <xdr:cNvSpPr>
              <a:spLocks/>
            </xdr:cNvSpPr>
          </xdr:nvSpPr>
          <xdr:spPr>
            <a:xfrm>
              <a:off x="48" y="264"/>
              <a:ext cx="12" cy="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34" name="Line 234"/>
          <xdr:cNvSpPr>
            <a:spLocks/>
          </xdr:cNvSpPr>
        </xdr:nvSpPr>
        <xdr:spPr>
          <a:xfrm flipV="1">
            <a:off x="148" y="1398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Line 235"/>
          <xdr:cNvSpPr>
            <a:spLocks/>
          </xdr:cNvSpPr>
        </xdr:nvSpPr>
        <xdr:spPr>
          <a:xfrm flipV="1">
            <a:off x="148" y="1362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6" name="AutoShape 236"/>
          <xdr:cNvSpPr>
            <a:spLocks/>
          </xdr:cNvSpPr>
        </xdr:nvSpPr>
        <xdr:spPr>
          <a:xfrm>
            <a:off x="131" y="1314"/>
            <a:ext cx="32" cy="13"/>
          </a:xfrm>
          <a:custGeom>
            <a:pathLst>
              <a:path h="13" w="32">
                <a:moveTo>
                  <a:pt x="0" y="6"/>
                </a:moveTo>
                <a:cubicBezTo>
                  <a:pt x="2" y="3"/>
                  <a:pt x="4" y="0"/>
                  <a:pt x="7" y="0"/>
                </a:cubicBezTo>
                <a:cubicBezTo>
                  <a:pt x="10" y="0"/>
                  <a:pt x="16" y="4"/>
                  <a:pt x="19" y="6"/>
                </a:cubicBezTo>
                <a:cubicBezTo>
                  <a:pt x="22" y="8"/>
                  <a:pt x="23" y="13"/>
                  <a:pt x="25" y="12"/>
                </a:cubicBezTo>
                <a:cubicBezTo>
                  <a:pt x="27" y="11"/>
                  <a:pt x="29" y="5"/>
                  <a:pt x="32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7" name="TextBox 237"/>
          <xdr:cNvSpPr txBox="1">
            <a:spLocks noChangeArrowheads="1"/>
          </xdr:cNvSpPr>
        </xdr:nvSpPr>
        <xdr:spPr>
          <a:xfrm>
            <a:off x="160" y="1410"/>
            <a:ext cx="28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VXO;62.810-62.820MHz/Δ+10kHz
</a:t>
            </a:r>
          </a:p>
        </xdr:txBody>
      </xdr:sp>
      <xdr:sp>
        <xdr:nvSpPr>
          <xdr:cNvPr id="238" name="TextBox 238"/>
          <xdr:cNvSpPr txBox="1">
            <a:spLocks noChangeArrowheads="1"/>
          </xdr:cNvSpPr>
        </xdr:nvSpPr>
        <xdr:spPr>
          <a:xfrm>
            <a:off x="358" y="1296"/>
            <a:ext cx="4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10kHz</a:t>
            </a:r>
          </a:p>
        </xdr:txBody>
      </xdr:sp>
      <xdr:sp>
        <xdr:nvSpPr>
          <xdr:cNvPr id="239" name="Line 239"/>
          <xdr:cNvSpPr>
            <a:spLocks/>
          </xdr:cNvSpPr>
        </xdr:nvSpPr>
        <xdr:spPr>
          <a:xfrm flipV="1">
            <a:off x="148" y="1278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0" name="Line 240"/>
          <xdr:cNvSpPr>
            <a:spLocks/>
          </xdr:cNvSpPr>
        </xdr:nvSpPr>
        <xdr:spPr>
          <a:xfrm>
            <a:off x="148" y="1278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1" name="Line 241"/>
          <xdr:cNvSpPr>
            <a:spLocks/>
          </xdr:cNvSpPr>
        </xdr:nvSpPr>
        <xdr:spPr>
          <a:xfrm>
            <a:off x="205" y="123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2" name="TextBox 242"/>
          <xdr:cNvSpPr txBox="1">
            <a:spLocks noChangeArrowheads="1"/>
          </xdr:cNvSpPr>
        </xdr:nvSpPr>
        <xdr:spPr>
          <a:xfrm>
            <a:off x="220" y="1260"/>
            <a:ext cx="7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f &gt;77MHz</a:t>
            </a:r>
          </a:p>
        </xdr:txBody>
      </xdr:sp>
    </xdr:grpSp>
    <xdr:clientData/>
  </xdr:twoCellAnchor>
  <xdr:twoCellAnchor>
    <xdr:from>
      <xdr:col>0</xdr:col>
      <xdr:colOff>0</xdr:colOff>
      <xdr:row>148</xdr:row>
      <xdr:rowOff>0</xdr:rowOff>
    </xdr:from>
    <xdr:to>
      <xdr:col>2</xdr:col>
      <xdr:colOff>0</xdr:colOff>
      <xdr:row>151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0" y="25384125"/>
          <a:ext cx="13716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dBm, mV換算式</a:t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409575</xdr:colOff>
      <xdr:row>142</xdr:row>
      <xdr:rowOff>85725</xdr:rowOff>
    </xdr:to>
    <xdr:sp>
      <xdr:nvSpPr>
        <xdr:cNvPr id="244" name="AutoShape 244"/>
        <xdr:cNvSpPr>
          <a:spLocks/>
        </xdr:cNvSpPr>
      </xdr:nvSpPr>
      <xdr:spPr>
        <a:xfrm>
          <a:off x="3571875" y="21955125"/>
          <a:ext cx="1095375" cy="2486025"/>
        </a:xfrm>
        <a:custGeom>
          <a:pathLst>
            <a:path h="261" w="115">
              <a:moveTo>
                <a:pt x="11" y="261"/>
              </a:moveTo>
              <a:cubicBezTo>
                <a:pt x="44" y="232"/>
                <a:pt x="77" y="204"/>
                <a:pt x="92" y="171"/>
              </a:cubicBezTo>
              <a:cubicBezTo>
                <a:pt x="107" y="138"/>
                <a:pt x="115" y="90"/>
                <a:pt x="102" y="63"/>
              </a:cubicBezTo>
              <a:cubicBezTo>
                <a:pt x="89" y="36"/>
                <a:pt x="32" y="18"/>
                <a:pt x="16" y="9"/>
              </a:cubicBezTo>
              <a:cubicBezTo>
                <a:pt x="0" y="0"/>
                <a:pt x="4" y="4"/>
                <a:pt x="8" y="9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4</xdr:col>
      <xdr:colOff>676275</xdr:colOff>
      <xdr:row>118</xdr:row>
      <xdr:rowOff>0</xdr:rowOff>
    </xdr:to>
    <xdr:sp>
      <xdr:nvSpPr>
        <xdr:cNvPr id="245" name="Oval 245"/>
        <xdr:cNvSpPr>
          <a:spLocks/>
        </xdr:cNvSpPr>
      </xdr:nvSpPr>
      <xdr:spPr>
        <a:xfrm>
          <a:off x="0" y="17154525"/>
          <a:ext cx="3562350" cy="30861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676275</xdr:colOff>
      <xdr:row>144</xdr:row>
      <xdr:rowOff>0</xdr:rowOff>
    </xdr:to>
    <xdr:sp>
      <xdr:nvSpPr>
        <xdr:cNvPr id="246" name="Oval 246"/>
        <xdr:cNvSpPr>
          <a:spLocks/>
        </xdr:cNvSpPr>
      </xdr:nvSpPr>
      <xdr:spPr>
        <a:xfrm>
          <a:off x="0" y="21612225"/>
          <a:ext cx="3562350" cy="30861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125</xdr:row>
      <xdr:rowOff>0</xdr:rowOff>
    </xdr:from>
    <xdr:to>
      <xdr:col>13</xdr:col>
      <xdr:colOff>161925</xdr:colOff>
      <xdr:row>143</xdr:row>
      <xdr:rowOff>0</xdr:rowOff>
    </xdr:to>
    <xdr:sp>
      <xdr:nvSpPr>
        <xdr:cNvPr id="247" name="Oval 247"/>
        <xdr:cNvSpPr>
          <a:spLocks/>
        </xdr:cNvSpPr>
      </xdr:nvSpPr>
      <xdr:spPr>
        <a:xfrm>
          <a:off x="4943475" y="21440775"/>
          <a:ext cx="3800475" cy="30861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100</xdr:row>
      <xdr:rowOff>0</xdr:rowOff>
    </xdr:from>
    <xdr:to>
      <xdr:col>13</xdr:col>
      <xdr:colOff>0</xdr:colOff>
      <xdr:row>118</xdr:row>
      <xdr:rowOff>0</xdr:rowOff>
    </xdr:to>
    <xdr:sp>
      <xdr:nvSpPr>
        <xdr:cNvPr id="248" name="Oval 248"/>
        <xdr:cNvSpPr>
          <a:spLocks/>
        </xdr:cNvSpPr>
      </xdr:nvSpPr>
      <xdr:spPr>
        <a:xfrm>
          <a:off x="4781550" y="17154525"/>
          <a:ext cx="3800475" cy="30861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AV157"/>
  <sheetViews>
    <sheetView tabSelected="1" workbookViewId="0" topLeftCell="A34">
      <selection activeCell="B71" sqref="B71"/>
    </sheetView>
  </sheetViews>
  <sheetFormatPr defaultColWidth="9.00390625" defaultRowHeight="13.5"/>
  <cols>
    <col min="3" max="3" width="10.875" style="0" customWidth="1"/>
    <col min="8" max="8" width="7.75390625" style="0" customWidth="1"/>
    <col min="9" max="9" width="8.875" style="0" customWidth="1"/>
    <col min="11" max="11" width="6.50390625" style="0" customWidth="1"/>
    <col min="13" max="13" width="6.625" style="0" customWidth="1"/>
    <col min="14" max="14" width="6.00390625" style="0" customWidth="1"/>
    <col min="15" max="15" width="6.375" style="0" customWidth="1"/>
    <col min="16" max="16" width="4.50390625" style="0" customWidth="1"/>
    <col min="17" max="17" width="7.875" style="0" customWidth="1"/>
    <col min="20" max="20" width="7.875" style="0" customWidth="1"/>
    <col min="21" max="21" width="6.125" style="0" customWidth="1"/>
    <col min="23" max="23" width="6.25390625" style="0" customWidth="1"/>
    <col min="24" max="24" width="5.875" style="0" customWidth="1"/>
    <col min="25" max="25" width="7.00390625" style="0" customWidth="1"/>
    <col min="26" max="26" width="3.875" style="0" customWidth="1"/>
    <col min="30" max="30" width="7.625" style="0" customWidth="1"/>
    <col min="31" max="31" width="5.50390625" style="0" customWidth="1"/>
    <col min="32" max="32" width="6.875" style="0" customWidth="1"/>
    <col min="33" max="33" width="8.125" style="0" customWidth="1"/>
    <col min="34" max="34" width="6.50390625" style="0" customWidth="1"/>
    <col min="35" max="35" width="7.00390625" style="0" customWidth="1"/>
    <col min="36" max="36" width="5.50390625" style="0" customWidth="1"/>
    <col min="37" max="37" width="7.375" style="0" customWidth="1"/>
    <col min="40" max="40" width="6.875" style="0" customWidth="1"/>
    <col min="41" max="41" width="5.25390625" style="0" customWidth="1"/>
    <col min="42" max="42" width="7.00390625" style="0" customWidth="1"/>
    <col min="43" max="43" width="8.375" style="0" customWidth="1"/>
    <col min="44" max="44" width="6.625" style="0" customWidth="1"/>
    <col min="45" max="45" width="7.125" style="0" customWidth="1"/>
    <col min="46" max="46" width="3.375" style="0" customWidth="1"/>
    <col min="47" max="47" width="7.125" style="0" customWidth="1"/>
  </cols>
  <sheetData>
    <row r="20" spans="11:12" ht="13.5">
      <c r="K20" s="1"/>
      <c r="L20" t="s">
        <v>6</v>
      </c>
    </row>
    <row r="30" spans="9:44" ht="13.5">
      <c r="I30" s="2" t="s">
        <v>0</v>
      </c>
      <c r="J30" s="3" t="s">
        <v>7</v>
      </c>
      <c r="K30" s="4" t="s">
        <v>8</v>
      </c>
      <c r="L30" s="5">
        <f>(4.5-0.4)/4/3.14</f>
        <v>0.32643312101910826</v>
      </c>
      <c r="M30" s="6" t="s">
        <v>9</v>
      </c>
      <c r="N30" s="6"/>
      <c r="S30" s="2" t="s">
        <v>0</v>
      </c>
      <c r="T30" s="3" t="s">
        <v>10</v>
      </c>
      <c r="U30" s="4" t="s">
        <v>8</v>
      </c>
      <c r="V30" s="5">
        <f>(4.5-0.4)/4/3.14</f>
        <v>0.32643312101910826</v>
      </c>
      <c r="W30" s="6" t="s">
        <v>9</v>
      </c>
      <c r="X30" s="6"/>
      <c r="AC30" s="2" t="s">
        <v>0</v>
      </c>
      <c r="AD30" s="3" t="s">
        <v>10</v>
      </c>
      <c r="AE30" s="4" t="s">
        <v>8</v>
      </c>
      <c r="AF30" s="5">
        <f>(4.5-0.4)/4/3.14</f>
        <v>0.32643312101910826</v>
      </c>
      <c r="AG30" s="6" t="s">
        <v>9</v>
      </c>
      <c r="AH30" s="6"/>
      <c r="AM30" s="2" t="s">
        <v>0</v>
      </c>
      <c r="AN30" s="3" t="s">
        <v>11</v>
      </c>
      <c r="AO30" s="4" t="s">
        <v>8</v>
      </c>
      <c r="AP30" s="5">
        <f>(4.5-0.4)/4/3.14</f>
        <v>0.32643312101910826</v>
      </c>
      <c r="AQ30" s="6" t="s">
        <v>9</v>
      </c>
      <c r="AR30" s="6"/>
    </row>
    <row r="31" spans="9:44" ht="13.5">
      <c r="I31" s="2"/>
      <c r="J31" t="s">
        <v>12</v>
      </c>
      <c r="K31" s="4"/>
      <c r="L31" s="5"/>
      <c r="M31" s="6"/>
      <c r="N31" s="6"/>
      <c r="S31" s="2"/>
      <c r="T31" t="s">
        <v>12</v>
      </c>
      <c r="U31" s="4"/>
      <c r="V31" s="5"/>
      <c r="W31" s="6"/>
      <c r="X31" s="6"/>
      <c r="AC31" s="2"/>
      <c r="AD31" t="s">
        <v>12</v>
      </c>
      <c r="AE31" s="4"/>
      <c r="AF31" s="5"/>
      <c r="AG31" s="6"/>
      <c r="AH31" s="6"/>
      <c r="AM31" s="2"/>
      <c r="AN31" t="s">
        <v>12</v>
      </c>
      <c r="AO31" s="4"/>
      <c r="AP31" s="5"/>
      <c r="AQ31" s="6"/>
      <c r="AR31" s="6"/>
    </row>
    <row r="33" spans="10:42" ht="13.5">
      <c r="J33" s="7" t="s">
        <v>13</v>
      </c>
      <c r="K33" s="8" t="s">
        <v>14</v>
      </c>
      <c r="L33" s="7" t="s">
        <v>15</v>
      </c>
      <c r="T33" s="7" t="s">
        <v>13</v>
      </c>
      <c r="U33" s="8" t="s">
        <v>14</v>
      </c>
      <c r="V33" s="7" t="s">
        <v>15</v>
      </c>
      <c r="AD33" s="7" t="s">
        <v>13</v>
      </c>
      <c r="AE33" s="8" t="s">
        <v>14</v>
      </c>
      <c r="AF33" s="7" t="s">
        <v>15</v>
      </c>
      <c r="AN33" s="7" t="s">
        <v>13</v>
      </c>
      <c r="AO33" s="8" t="s">
        <v>14</v>
      </c>
      <c r="AP33" s="7" t="s">
        <v>15</v>
      </c>
    </row>
    <row r="34" spans="9:47" ht="14.25" thickBot="1">
      <c r="I34" s="2" t="s">
        <v>16</v>
      </c>
      <c r="J34" s="9">
        <v>21.4</v>
      </c>
      <c r="K34" s="10"/>
      <c r="L34" s="9">
        <v>15.4</v>
      </c>
      <c r="M34" s="4" t="s">
        <v>8</v>
      </c>
      <c r="N34" s="11">
        <f>(J34-L34)/(7.5-0.5)*2*3.14</f>
        <v>5.382857142857142</v>
      </c>
      <c r="O34" s="6" t="s">
        <v>17</v>
      </c>
      <c r="P34" s="6"/>
      <c r="Q34" s="6"/>
      <c r="S34" s="2" t="s">
        <v>16</v>
      </c>
      <c r="T34" s="9">
        <v>28.3</v>
      </c>
      <c r="U34" s="10"/>
      <c r="V34" s="9">
        <v>21.2</v>
      </c>
      <c r="W34" s="4" t="s">
        <v>8</v>
      </c>
      <c r="X34" s="11">
        <f>(T34-V34)/(7.5-0.5)*2*3.14</f>
        <v>6.369714285714287</v>
      </c>
      <c r="Y34" s="6" t="s">
        <v>17</v>
      </c>
      <c r="Z34" s="6"/>
      <c r="AA34" s="6"/>
      <c r="AC34" s="2" t="s">
        <v>16</v>
      </c>
      <c r="AD34" s="9">
        <v>35.8</v>
      </c>
      <c r="AE34" s="10"/>
      <c r="AF34" s="9">
        <v>27.7</v>
      </c>
      <c r="AG34" s="4" t="s">
        <v>8</v>
      </c>
      <c r="AH34" s="11">
        <f>(AD34-AF34)/(7.5-0.5)*2*3.14</f>
        <v>7.266857142857141</v>
      </c>
      <c r="AI34" s="6" t="s">
        <v>17</v>
      </c>
      <c r="AJ34" s="6"/>
      <c r="AK34" s="6"/>
      <c r="AM34" s="2" t="s">
        <v>16</v>
      </c>
      <c r="AN34" s="9">
        <v>42</v>
      </c>
      <c r="AO34" s="10"/>
      <c r="AP34" s="9">
        <v>34.4</v>
      </c>
      <c r="AQ34" s="4" t="s">
        <v>8</v>
      </c>
      <c r="AR34" s="11">
        <f>(AN34-AP34)/(7.5-0.5)*2*3.14</f>
        <v>6.818285714285715</v>
      </c>
      <c r="AS34" s="6" t="s">
        <v>17</v>
      </c>
      <c r="AT34" s="6"/>
      <c r="AU34" s="6"/>
    </row>
    <row r="35" spans="9:47" ht="13.5">
      <c r="I35" s="2"/>
      <c r="J35" s="12" t="s">
        <v>18</v>
      </c>
      <c r="K35" s="12"/>
      <c r="L35" s="12"/>
      <c r="M35" s="4"/>
      <c r="N35" s="11"/>
      <c r="O35" s="6"/>
      <c r="P35" s="6"/>
      <c r="Q35" s="6"/>
      <c r="S35" s="2"/>
      <c r="T35" s="12" t="s">
        <v>18</v>
      </c>
      <c r="U35" s="12"/>
      <c r="V35" s="12"/>
      <c r="W35" s="4"/>
      <c r="X35" s="11"/>
      <c r="Y35" s="6"/>
      <c r="Z35" s="6"/>
      <c r="AA35" s="6"/>
      <c r="AC35" s="2"/>
      <c r="AD35" s="12" t="s">
        <v>18</v>
      </c>
      <c r="AE35" s="12"/>
      <c r="AF35" s="12"/>
      <c r="AG35" s="4"/>
      <c r="AH35" s="11"/>
      <c r="AI35" s="6"/>
      <c r="AJ35" s="6"/>
      <c r="AK35" s="6"/>
      <c r="AM35" s="2"/>
      <c r="AN35" s="12" t="s">
        <v>18</v>
      </c>
      <c r="AO35" s="12"/>
      <c r="AP35" s="12"/>
      <c r="AQ35" s="4"/>
      <c r="AR35" s="11"/>
      <c r="AS35" s="6"/>
      <c r="AT35" s="6"/>
      <c r="AU35" s="6"/>
    </row>
    <row r="38" spans="9:47" ht="13.5">
      <c r="I38" s="2" t="s">
        <v>19</v>
      </c>
      <c r="J38" s="2"/>
      <c r="K38" s="13">
        <f>4.5/P38*1000</f>
        <v>450</v>
      </c>
      <c r="L38" t="s">
        <v>20</v>
      </c>
      <c r="M38" t="s">
        <v>21</v>
      </c>
      <c r="P38" s="1">
        <v>10</v>
      </c>
      <c r="Q38" t="s">
        <v>1</v>
      </c>
      <c r="S38" s="2" t="s">
        <v>19</v>
      </c>
      <c r="T38" s="2"/>
      <c r="U38" s="13">
        <f>4.5/Z38*1000</f>
        <v>450</v>
      </c>
      <c r="V38" t="s">
        <v>20</v>
      </c>
      <c r="W38" t="s">
        <v>21</v>
      </c>
      <c r="Z38" s="1">
        <v>10</v>
      </c>
      <c r="AA38" t="s">
        <v>1</v>
      </c>
      <c r="AC38" s="2" t="s">
        <v>19</v>
      </c>
      <c r="AD38" s="2"/>
      <c r="AE38" s="13">
        <f>4.5/AJ38*1000</f>
        <v>450</v>
      </c>
      <c r="AF38" t="s">
        <v>20</v>
      </c>
      <c r="AG38" t="s">
        <v>21</v>
      </c>
      <c r="AJ38" s="1">
        <v>10</v>
      </c>
      <c r="AK38" t="s">
        <v>1</v>
      </c>
      <c r="AM38" s="2" t="s">
        <v>19</v>
      </c>
      <c r="AN38" s="2"/>
      <c r="AO38" s="13">
        <f>4.5/AT38*1000</f>
        <v>450</v>
      </c>
      <c r="AP38" t="s">
        <v>20</v>
      </c>
      <c r="AQ38" t="s">
        <v>21</v>
      </c>
      <c r="AT38" s="1">
        <v>10</v>
      </c>
      <c r="AU38" t="s">
        <v>1</v>
      </c>
    </row>
    <row r="41" spans="9:42" ht="13.5">
      <c r="I41" s="14" t="s">
        <v>22</v>
      </c>
      <c r="J41" s="14"/>
      <c r="K41" s="14"/>
      <c r="L41" s="14"/>
      <c r="S41" s="14" t="s">
        <v>22</v>
      </c>
      <c r="T41" s="14"/>
      <c r="U41" s="14"/>
      <c r="V41" s="14"/>
      <c r="AC41" s="14" t="s">
        <v>22</v>
      </c>
      <c r="AD41" s="14"/>
      <c r="AE41" s="14"/>
      <c r="AF41" s="14"/>
      <c r="AM41" s="14" t="s">
        <v>22</v>
      </c>
      <c r="AN41" s="14"/>
      <c r="AO41" s="14"/>
      <c r="AP41" s="14"/>
    </row>
    <row r="43" spans="9:48" ht="13.5">
      <c r="I43" s="2" t="s">
        <v>2</v>
      </c>
      <c r="J43" s="15">
        <f>L30</f>
        <v>0.32643312101910826</v>
      </c>
      <c r="K43" s="16">
        <f>N34</f>
        <v>5.382857142857142</v>
      </c>
      <c r="L43" s="3" t="str">
        <f>O34</f>
        <v>x10E6(rad/sec・V)</v>
      </c>
      <c r="M43" s="3"/>
      <c r="N43" s="14" t="s">
        <v>23</v>
      </c>
      <c r="O43" s="17">
        <v>1</v>
      </c>
      <c r="P43" s="4" t="s">
        <v>8</v>
      </c>
      <c r="Q43" s="18">
        <f>J43*K43/O44/K38/K38*10^12</f>
        <v>1068.626684390231</v>
      </c>
      <c r="R43" s="14" t="s">
        <v>24</v>
      </c>
      <c r="S43" s="2" t="s">
        <v>2</v>
      </c>
      <c r="T43" s="15">
        <f>V30</f>
        <v>0.32643312101910826</v>
      </c>
      <c r="U43" s="16">
        <f>X34</f>
        <v>6.369714285714287</v>
      </c>
      <c r="V43" s="3" t="str">
        <f>Y34</f>
        <v>x10E6(rad/sec・V)</v>
      </c>
      <c r="W43" s="3"/>
      <c r="X43" s="14" t="s">
        <v>23</v>
      </c>
      <c r="Y43" s="17">
        <v>1</v>
      </c>
      <c r="Z43" s="4" t="s">
        <v>8</v>
      </c>
      <c r="AA43" s="18">
        <f>T43*U43/Y44/U38/U38*10^12</f>
        <v>1172.824397648308</v>
      </c>
      <c r="AB43" s="14" t="s">
        <v>24</v>
      </c>
      <c r="AC43" s="2" t="s">
        <v>2</v>
      </c>
      <c r="AD43" s="15">
        <f>AF30</f>
        <v>0.32643312101910826</v>
      </c>
      <c r="AE43" s="16">
        <f>AH34</f>
        <v>7.266857142857141</v>
      </c>
      <c r="AF43" s="3" t="str">
        <f>AI34</f>
        <v>x10E6(rad/sec・V)</v>
      </c>
      <c r="AG43" s="3"/>
      <c r="AH43" s="14" t="s">
        <v>23</v>
      </c>
      <c r="AI43" s="17">
        <v>1</v>
      </c>
      <c r="AJ43" s="4" t="s">
        <v>8</v>
      </c>
      <c r="AK43" s="18">
        <f>AD43*AE43/AI44/AE38/AE38*10^12</f>
        <v>1238.9514240386789</v>
      </c>
      <c r="AL43" s="14" t="s">
        <v>24</v>
      </c>
      <c r="AM43" s="2" t="s">
        <v>2</v>
      </c>
      <c r="AN43" s="15">
        <f>AP30</f>
        <v>0.32643312101910826</v>
      </c>
      <c r="AO43" s="16">
        <f>AR34</f>
        <v>6.818285714285715</v>
      </c>
      <c r="AP43" s="3" t="str">
        <f>AS34</f>
        <v>x10E6(rad/sec・V)</v>
      </c>
      <c r="AQ43" s="3"/>
      <c r="AR43" s="14" t="s">
        <v>23</v>
      </c>
      <c r="AS43" s="17">
        <v>1</v>
      </c>
      <c r="AT43" s="4" t="s">
        <v>8</v>
      </c>
      <c r="AU43" s="18">
        <f>AN43*AO43/AS44/AO38/AO38*10^12</f>
        <v>1088.235807707755</v>
      </c>
      <c r="AV43" s="14" t="s">
        <v>24</v>
      </c>
    </row>
    <row r="44" spans="9:48" ht="13.5">
      <c r="I44" s="2"/>
      <c r="J44">
        <f>K38</f>
        <v>450</v>
      </c>
      <c r="K44" t="s">
        <v>25</v>
      </c>
      <c r="N44" s="14"/>
      <c r="O44" s="19">
        <f>((J34+L34)/2+62.8)*100</f>
        <v>8119.999999999999</v>
      </c>
      <c r="P44" s="4"/>
      <c r="Q44" s="20" t="s">
        <v>26</v>
      </c>
      <c r="R44" s="14"/>
      <c r="S44" s="2"/>
      <c r="T44">
        <f>U38</f>
        <v>450</v>
      </c>
      <c r="U44" t="s">
        <v>25</v>
      </c>
      <c r="X44" s="14"/>
      <c r="Y44" s="19">
        <f>((T34+V34)/2+62.8)*100</f>
        <v>8755</v>
      </c>
      <c r="Z44" s="4"/>
      <c r="AA44" s="20" t="s">
        <v>26</v>
      </c>
      <c r="AB44" s="14"/>
      <c r="AC44" s="2"/>
      <c r="AD44">
        <f>AE38</f>
        <v>450</v>
      </c>
      <c r="AE44" t="s">
        <v>25</v>
      </c>
      <c r="AH44" s="14"/>
      <c r="AI44" s="19">
        <f>((AD34+AF34)/2+62.8)*100</f>
        <v>9455</v>
      </c>
      <c r="AJ44" s="4"/>
      <c r="AK44" s="20" t="s">
        <v>26</v>
      </c>
      <c r="AL44" s="14"/>
      <c r="AM44" s="2"/>
      <c r="AN44">
        <f>AO38</f>
        <v>450</v>
      </c>
      <c r="AO44" t="s">
        <v>25</v>
      </c>
      <c r="AR44" s="14"/>
      <c r="AS44" s="19">
        <f>((AN34+AP34)/2+62.8)*100</f>
        <v>10100</v>
      </c>
      <c r="AT44" s="4"/>
      <c r="AU44" s="20" t="s">
        <v>26</v>
      </c>
      <c r="AV44" s="14"/>
    </row>
    <row r="45" spans="15:45" ht="13.5">
      <c r="O45" s="21" t="s">
        <v>27</v>
      </c>
      <c r="Y45" s="21" t="s">
        <v>27</v>
      </c>
      <c r="AI45" s="21" t="s">
        <v>27</v>
      </c>
      <c r="AS45" s="21" t="s">
        <v>27</v>
      </c>
    </row>
    <row r="47" spans="9:42" ht="13.5">
      <c r="I47" s="2" t="s">
        <v>28</v>
      </c>
      <c r="J47" s="2"/>
      <c r="K47" s="1">
        <v>1.2</v>
      </c>
      <c r="L47" t="s">
        <v>3</v>
      </c>
      <c r="S47" s="2" t="s">
        <v>28</v>
      </c>
      <c r="T47" s="2"/>
      <c r="U47" s="1">
        <v>1.2</v>
      </c>
      <c r="V47" t="s">
        <v>3</v>
      </c>
      <c r="AC47" s="2" t="s">
        <v>28</v>
      </c>
      <c r="AD47" s="2"/>
      <c r="AE47" s="1">
        <v>1.2</v>
      </c>
      <c r="AF47" t="s">
        <v>3</v>
      </c>
      <c r="AM47" s="2" t="s">
        <v>28</v>
      </c>
      <c r="AN47" s="2"/>
      <c r="AO47" s="1">
        <v>1.2</v>
      </c>
      <c r="AP47" t="s">
        <v>3</v>
      </c>
    </row>
    <row r="49" spans="9:48" ht="13.5">
      <c r="I49" s="2" t="s">
        <v>29</v>
      </c>
      <c r="J49" s="22">
        <f>Q43</f>
        <v>1068.626684390231</v>
      </c>
      <c r="K49" s="3" t="str">
        <f>R43</f>
        <v>x10E6</v>
      </c>
      <c r="L49" s="4" t="s">
        <v>8</v>
      </c>
      <c r="M49" s="23">
        <f>J49</f>
        <v>1068.626684390231</v>
      </c>
      <c r="N49" s="24"/>
      <c r="O49" s="3" t="str">
        <f>K49</f>
        <v>x10E6</v>
      </c>
      <c r="P49" s="4" t="s">
        <v>8</v>
      </c>
      <c r="Q49" s="25">
        <f>J49/N50</f>
        <v>0.8905222369918592</v>
      </c>
      <c r="R49" s="6" t="s">
        <v>30</v>
      </c>
      <c r="S49" s="2" t="s">
        <v>29</v>
      </c>
      <c r="T49" s="22">
        <f>AA43</f>
        <v>1172.824397648308</v>
      </c>
      <c r="U49" s="3" t="str">
        <f>AB43</f>
        <v>x10E6</v>
      </c>
      <c r="V49" s="4" t="s">
        <v>8</v>
      </c>
      <c r="W49" s="23">
        <f>T49</f>
        <v>1172.824397648308</v>
      </c>
      <c r="X49" s="24"/>
      <c r="Y49" s="3" t="str">
        <f>U49</f>
        <v>x10E6</v>
      </c>
      <c r="Z49" s="4" t="s">
        <v>8</v>
      </c>
      <c r="AA49" s="25">
        <f>T49/X50</f>
        <v>0.9773536647069233</v>
      </c>
      <c r="AB49" s="6" t="s">
        <v>30</v>
      </c>
      <c r="AC49" s="2" t="s">
        <v>29</v>
      </c>
      <c r="AD49" s="22">
        <f>AK43</f>
        <v>1238.9514240386789</v>
      </c>
      <c r="AE49" s="3" t="str">
        <f>AL43</f>
        <v>x10E6</v>
      </c>
      <c r="AF49" s="4" t="s">
        <v>8</v>
      </c>
      <c r="AG49" s="23">
        <f>AD49</f>
        <v>1238.9514240386789</v>
      </c>
      <c r="AH49" s="24"/>
      <c r="AI49" s="3" t="str">
        <f>AE49</f>
        <v>x10E6</v>
      </c>
      <c r="AJ49" s="4" t="s">
        <v>8</v>
      </c>
      <c r="AK49" s="25">
        <f>AD49/AH50</f>
        <v>1.0324595200322324</v>
      </c>
      <c r="AL49" s="6" t="s">
        <v>30</v>
      </c>
      <c r="AM49" s="2" t="s">
        <v>29</v>
      </c>
      <c r="AN49" s="22">
        <f>AU43</f>
        <v>1088.235807707755</v>
      </c>
      <c r="AO49" s="3" t="str">
        <f>AV43</f>
        <v>x10E6</v>
      </c>
      <c r="AP49" s="4" t="s">
        <v>8</v>
      </c>
      <c r="AQ49" s="23">
        <f>AN49</f>
        <v>1088.235807707755</v>
      </c>
      <c r="AR49" s="24"/>
      <c r="AS49" s="3" t="str">
        <f>AO49</f>
        <v>x10E6</v>
      </c>
      <c r="AT49" s="4" t="s">
        <v>8</v>
      </c>
      <c r="AU49" s="25">
        <f>AN49/AR50</f>
        <v>0.9068631730897958</v>
      </c>
      <c r="AV49" s="6" t="s">
        <v>30</v>
      </c>
    </row>
    <row r="50" spans="9:48" ht="13.5">
      <c r="I50" s="2"/>
      <c r="J50" s="26" t="s">
        <v>31</v>
      </c>
      <c r="K50" s="26"/>
      <c r="L50" s="4"/>
      <c r="N50" s="27">
        <f>K47*1000</f>
        <v>1200</v>
      </c>
      <c r="O50" s="27"/>
      <c r="P50" s="4"/>
      <c r="Q50" s="25"/>
      <c r="R50" s="6"/>
      <c r="S50" s="2"/>
      <c r="T50" s="26" t="s">
        <v>31</v>
      </c>
      <c r="U50" s="26"/>
      <c r="V50" s="4"/>
      <c r="X50" s="27">
        <f>U47*1000</f>
        <v>1200</v>
      </c>
      <c r="Y50" s="27"/>
      <c r="Z50" s="4"/>
      <c r="AA50" s="25"/>
      <c r="AB50" s="6"/>
      <c r="AC50" s="2"/>
      <c r="AD50" s="26" t="s">
        <v>31</v>
      </c>
      <c r="AE50" s="26"/>
      <c r="AF50" s="4"/>
      <c r="AH50" s="27">
        <f>AE47*1000</f>
        <v>1200</v>
      </c>
      <c r="AI50" s="27"/>
      <c r="AJ50" s="4"/>
      <c r="AK50" s="25"/>
      <c r="AL50" s="6"/>
      <c r="AM50" s="2"/>
      <c r="AN50" s="26" t="s">
        <v>31</v>
      </c>
      <c r="AO50" s="26"/>
      <c r="AP50" s="4"/>
      <c r="AR50" s="27">
        <f>AO47*1000</f>
        <v>1200</v>
      </c>
      <c r="AS50" s="27"/>
      <c r="AT50" s="4"/>
      <c r="AU50" s="25"/>
      <c r="AV50" s="6"/>
    </row>
    <row r="52" spans="9:42" ht="13.5">
      <c r="I52" s="14" t="s">
        <v>32</v>
      </c>
      <c r="J52" s="14"/>
      <c r="K52" s="1">
        <v>0.7</v>
      </c>
      <c r="L52" t="s">
        <v>33</v>
      </c>
      <c r="S52" s="14" t="s">
        <v>32</v>
      </c>
      <c r="T52" s="14"/>
      <c r="U52" s="1">
        <v>0.7</v>
      </c>
      <c r="V52" t="s">
        <v>33</v>
      </c>
      <c r="AC52" s="14" t="s">
        <v>32</v>
      </c>
      <c r="AD52" s="14"/>
      <c r="AE52" s="1">
        <v>0.7</v>
      </c>
      <c r="AF52" t="s">
        <v>33</v>
      </c>
      <c r="AM52" s="14" t="s">
        <v>32</v>
      </c>
      <c r="AN52" s="14"/>
      <c r="AO52" s="1">
        <v>0.7</v>
      </c>
      <c r="AP52" t="s">
        <v>33</v>
      </c>
    </row>
    <row r="53" spans="9:48" ht="13.5">
      <c r="I53" s="2" t="s">
        <v>34</v>
      </c>
      <c r="J53" s="17" t="s">
        <v>4</v>
      </c>
      <c r="K53" s="4" t="s">
        <v>8</v>
      </c>
      <c r="L53" s="28" t="s">
        <v>35</v>
      </c>
      <c r="M53" s="29">
        <f>K52</f>
        <v>0.7</v>
      </c>
      <c r="N53" s="29"/>
      <c r="O53" s="3"/>
      <c r="P53" s="4" t="s">
        <v>8</v>
      </c>
      <c r="Q53" s="30">
        <f>2*K52/K38/Q49/10^-6/1000</f>
        <v>3.493580487804879</v>
      </c>
      <c r="R53" s="6" t="s">
        <v>36</v>
      </c>
      <c r="S53" s="2" t="s">
        <v>34</v>
      </c>
      <c r="T53" s="17" t="s">
        <v>4</v>
      </c>
      <c r="U53" s="4" t="s">
        <v>8</v>
      </c>
      <c r="V53" s="28" t="s">
        <v>35</v>
      </c>
      <c r="W53" s="29">
        <f>U52</f>
        <v>0.7</v>
      </c>
      <c r="X53" s="29"/>
      <c r="Y53" s="3"/>
      <c r="Z53" s="4" t="s">
        <v>8</v>
      </c>
      <c r="AA53" s="30">
        <f>2*U52/U38/AA49/10^-6/1000</f>
        <v>3.183198900721401</v>
      </c>
      <c r="AB53" s="6" t="s">
        <v>36</v>
      </c>
      <c r="AC53" s="2" t="s">
        <v>34</v>
      </c>
      <c r="AD53" s="17" t="s">
        <v>4</v>
      </c>
      <c r="AE53" s="4" t="s">
        <v>8</v>
      </c>
      <c r="AF53" s="28" t="s">
        <v>35</v>
      </c>
      <c r="AG53" s="29">
        <f>AE52</f>
        <v>0.7</v>
      </c>
      <c r="AH53" s="29"/>
      <c r="AI53" s="3"/>
      <c r="AJ53" s="4" t="s">
        <v>8</v>
      </c>
      <c r="AK53" s="30">
        <f>2*AE52/AE38/AK49/10^-6/1000</f>
        <v>3.0133008130081316</v>
      </c>
      <c r="AL53" s="6" t="s">
        <v>36</v>
      </c>
      <c r="AM53" s="2" t="s">
        <v>34</v>
      </c>
      <c r="AN53" s="17" t="s">
        <v>4</v>
      </c>
      <c r="AO53" s="4" t="s">
        <v>8</v>
      </c>
      <c r="AP53" s="28" t="s">
        <v>35</v>
      </c>
      <c r="AQ53" s="29">
        <f>AO52</f>
        <v>0.7</v>
      </c>
      <c r="AR53" s="29"/>
      <c r="AS53" s="3"/>
      <c r="AT53" s="4" t="s">
        <v>8</v>
      </c>
      <c r="AU53" s="30">
        <f>2*AO52/AO38/AU49/10^-6/1000</f>
        <v>3.430629011553273</v>
      </c>
      <c r="AV53" s="6" t="s">
        <v>36</v>
      </c>
    </row>
    <row r="54" spans="9:48" ht="13.5">
      <c r="I54" s="2"/>
      <c r="J54" s="20" t="s">
        <v>5</v>
      </c>
      <c r="K54" s="4"/>
      <c r="L54">
        <f>K38</f>
        <v>450</v>
      </c>
      <c r="M54" t="s">
        <v>37</v>
      </c>
      <c r="N54" s="31">
        <f>Q49</f>
        <v>0.8905222369918592</v>
      </c>
      <c r="O54" t="str">
        <f>R43</f>
        <v>x10E6</v>
      </c>
      <c r="P54" s="4"/>
      <c r="Q54" s="30"/>
      <c r="R54" s="6"/>
      <c r="S54" s="2"/>
      <c r="T54" s="20" t="s">
        <v>5</v>
      </c>
      <c r="U54" s="4"/>
      <c r="V54">
        <f>U38</f>
        <v>450</v>
      </c>
      <c r="W54" t="s">
        <v>37</v>
      </c>
      <c r="X54" s="31">
        <f>AA49</f>
        <v>0.9773536647069233</v>
      </c>
      <c r="Y54" t="str">
        <f>AB43</f>
        <v>x10E6</v>
      </c>
      <c r="Z54" s="4"/>
      <c r="AA54" s="30"/>
      <c r="AB54" s="6"/>
      <c r="AC54" s="2"/>
      <c r="AD54" s="20" t="s">
        <v>5</v>
      </c>
      <c r="AE54" s="4"/>
      <c r="AF54">
        <f>AE38</f>
        <v>450</v>
      </c>
      <c r="AG54" t="s">
        <v>37</v>
      </c>
      <c r="AH54" s="31">
        <f>AK49</f>
        <v>1.0324595200322324</v>
      </c>
      <c r="AI54" t="str">
        <f>AL43</f>
        <v>x10E6</v>
      </c>
      <c r="AJ54" s="4"/>
      <c r="AK54" s="30"/>
      <c r="AL54" s="6"/>
      <c r="AM54" s="2"/>
      <c r="AN54" s="20" t="s">
        <v>5</v>
      </c>
      <c r="AO54" s="4"/>
      <c r="AP54">
        <f>AO38</f>
        <v>450</v>
      </c>
      <c r="AQ54" t="s">
        <v>37</v>
      </c>
      <c r="AR54" s="31">
        <f>AU49</f>
        <v>0.9068631730897958</v>
      </c>
      <c r="AS54" t="str">
        <f>AV43</f>
        <v>x10E6</v>
      </c>
      <c r="AT54" s="4"/>
      <c r="AU54" s="30"/>
      <c r="AV54" s="6"/>
    </row>
    <row r="65" spans="10:15" ht="13.5">
      <c r="J65" s="32"/>
      <c r="K65" s="32"/>
      <c r="L65" s="32"/>
      <c r="M65" s="32"/>
      <c r="N65" s="32"/>
      <c r="O65" s="32"/>
    </row>
    <row r="66" spans="10:15" ht="13.5">
      <c r="J66" s="33"/>
      <c r="K66" s="33"/>
      <c r="L66" s="34"/>
      <c r="M66" s="34"/>
      <c r="N66" s="35"/>
      <c r="O66" s="32"/>
    </row>
    <row r="67" spans="10:15" ht="13.5">
      <c r="J67" s="36"/>
      <c r="K67" s="36"/>
      <c r="L67" s="34"/>
      <c r="M67" s="34"/>
      <c r="N67" s="35"/>
      <c r="O67" s="32"/>
    </row>
    <row r="68" spans="10:15" ht="13.5">
      <c r="J68" s="32"/>
      <c r="K68" s="32"/>
      <c r="L68" s="32"/>
      <c r="M68" s="32"/>
      <c r="N68" s="32"/>
      <c r="O68" s="32"/>
    </row>
    <row r="96" spans="1:14" ht="13.5">
      <c r="A96" s="37"/>
      <c r="B96" s="38"/>
      <c r="C96" s="39" t="s">
        <v>38</v>
      </c>
      <c r="D96" s="39"/>
      <c r="E96" s="40"/>
      <c r="H96" s="37"/>
      <c r="I96" s="38"/>
      <c r="J96" s="39" t="s">
        <v>38</v>
      </c>
      <c r="K96" s="39"/>
      <c r="L96" s="38"/>
      <c r="M96" s="40"/>
      <c r="N96" s="32"/>
    </row>
    <row r="97" spans="1:14" ht="13.5">
      <c r="A97" s="41"/>
      <c r="B97" s="32"/>
      <c r="C97" s="42" t="s">
        <v>39</v>
      </c>
      <c r="D97" s="32"/>
      <c r="E97" s="43" t="s">
        <v>40</v>
      </c>
      <c r="H97" s="41"/>
      <c r="I97" s="32"/>
      <c r="J97" s="42" t="s">
        <v>39</v>
      </c>
      <c r="K97" s="32"/>
      <c r="L97" s="42" t="s">
        <v>40</v>
      </c>
      <c r="M97" s="44"/>
      <c r="N97" s="32"/>
    </row>
    <row r="98" spans="1:14" ht="13.5">
      <c r="A98" s="41"/>
      <c r="B98" s="32"/>
      <c r="C98" s="42">
        <v>78</v>
      </c>
      <c r="D98" s="32"/>
      <c r="E98" s="43">
        <v>16</v>
      </c>
      <c r="H98" s="41"/>
      <c r="I98" s="32"/>
      <c r="J98" s="42">
        <v>78</v>
      </c>
      <c r="K98" s="32"/>
      <c r="L98" s="42">
        <f>E98</f>
        <v>16</v>
      </c>
      <c r="M98" s="44"/>
      <c r="N98" s="32"/>
    </row>
    <row r="99" spans="1:14" ht="13.5">
      <c r="A99" s="41"/>
      <c r="B99" s="32"/>
      <c r="C99" s="32"/>
      <c r="D99" s="32"/>
      <c r="E99" s="44"/>
      <c r="H99" s="41"/>
      <c r="I99" s="32"/>
      <c r="J99" s="32"/>
      <c r="K99" s="32"/>
      <c r="L99" s="32"/>
      <c r="M99" s="44"/>
      <c r="N99" s="32"/>
    </row>
    <row r="100" spans="1:14" ht="13.5">
      <c r="A100" s="45" t="s">
        <v>41</v>
      </c>
      <c r="B100" s="32"/>
      <c r="C100" s="32"/>
      <c r="D100" s="32"/>
      <c r="E100" s="44"/>
      <c r="H100" s="45" t="s">
        <v>42</v>
      </c>
      <c r="I100" s="32"/>
      <c r="J100" s="32"/>
      <c r="K100" s="32"/>
      <c r="L100" s="32"/>
      <c r="M100" s="44"/>
      <c r="N100" s="32"/>
    </row>
    <row r="101" spans="1:14" ht="13.5">
      <c r="A101" s="46"/>
      <c r="B101" s="32" t="s">
        <v>43</v>
      </c>
      <c r="C101" s="1">
        <v>1.29</v>
      </c>
      <c r="D101" s="32"/>
      <c r="E101" s="44"/>
      <c r="G101" s="47"/>
      <c r="H101" s="46"/>
      <c r="I101" s="32" t="s">
        <v>43</v>
      </c>
      <c r="J101" s="1">
        <v>0.784</v>
      </c>
      <c r="K101" s="32"/>
      <c r="L101" s="32"/>
      <c r="M101" s="44"/>
      <c r="N101" s="32"/>
    </row>
    <row r="102" spans="1:14" ht="13.5">
      <c r="A102" s="46"/>
      <c r="B102" s="32" t="s">
        <v>44</v>
      </c>
      <c r="C102" s="1">
        <v>15</v>
      </c>
      <c r="D102" s="42" t="s">
        <v>45</v>
      </c>
      <c r="E102" s="1">
        <v>21.4</v>
      </c>
      <c r="F102" s="31">
        <f>E102-C102</f>
        <v>6.399999999999999</v>
      </c>
      <c r="G102" s="47"/>
      <c r="H102" s="46"/>
      <c r="I102" s="32" t="s">
        <v>44</v>
      </c>
      <c r="J102" s="48">
        <v>19.7</v>
      </c>
      <c r="K102" s="42" t="s">
        <v>45</v>
      </c>
      <c r="L102" s="48">
        <v>27.5</v>
      </c>
      <c r="M102" s="44"/>
      <c r="N102" s="49">
        <f>L102-J102</f>
        <v>7.800000000000001</v>
      </c>
    </row>
    <row r="103" spans="1:14" ht="13.5">
      <c r="A103" s="50" t="s">
        <v>46</v>
      </c>
      <c r="B103" s="32" t="s">
        <v>47</v>
      </c>
      <c r="C103" s="51">
        <f>1/(2*3.14)^2/(C102*10^6)^2/($C$101*10^-6)*10^12</f>
        <v>87.35916697652964</v>
      </c>
      <c r="D103" s="32"/>
      <c r="E103" s="52">
        <f>1/(2*3.14)^2/(E102*10^6)^2/($C$101*10^-6)*10^12</f>
        <v>42.920369835180296</v>
      </c>
      <c r="G103" s="53"/>
      <c r="H103" s="50" t="s">
        <v>48</v>
      </c>
      <c r="I103" s="32" t="s">
        <v>47</v>
      </c>
      <c r="J103" s="51">
        <f>1/(2*3.14)^2/(J102*10^6)^2/($J$101*10^-6)*10^12</f>
        <v>83.33591295273965</v>
      </c>
      <c r="K103" s="32"/>
      <c r="L103" s="51">
        <f>1/(2*3.14)^2/(L102*10^6)^2/($J$101*10^-6)*10^12</f>
        <v>42.76606209299666</v>
      </c>
      <c r="M103" s="44"/>
      <c r="N103" s="54"/>
    </row>
    <row r="104" spans="1:14" ht="13.5">
      <c r="A104" s="50"/>
      <c r="B104" s="32"/>
      <c r="C104" s="32"/>
      <c r="D104" s="32"/>
      <c r="E104" s="44"/>
      <c r="F104" t="s">
        <v>49</v>
      </c>
      <c r="G104" s="53"/>
      <c r="H104" s="50"/>
      <c r="I104" s="32"/>
      <c r="J104" s="32"/>
      <c r="K104" s="32"/>
      <c r="L104" s="32"/>
      <c r="M104" s="44"/>
      <c r="N104" s="54" t="s">
        <v>49</v>
      </c>
    </row>
    <row r="105" spans="1:14" ht="13.5">
      <c r="A105" s="50"/>
      <c r="B105" s="55" t="s">
        <v>50</v>
      </c>
      <c r="C105" s="55"/>
      <c r="D105" s="55"/>
      <c r="E105" s="56"/>
      <c r="F105">
        <f>(62.8+(C102+E102)/2)*100</f>
        <v>8100</v>
      </c>
      <c r="G105" s="53"/>
      <c r="H105" s="50"/>
      <c r="I105" s="55" t="s">
        <v>50</v>
      </c>
      <c r="J105" s="55"/>
      <c r="K105" s="55"/>
      <c r="L105" s="55"/>
      <c r="M105" s="56"/>
      <c r="N105">
        <f>(62.8+(J102+L102)/2)*100</f>
        <v>8640</v>
      </c>
    </row>
    <row r="106" spans="1:14" ht="13.5">
      <c r="A106" s="50" t="s">
        <v>51</v>
      </c>
      <c r="B106" s="32" t="s">
        <v>52</v>
      </c>
      <c r="C106" s="1">
        <v>33</v>
      </c>
      <c r="D106" s="57">
        <f>C106*C107/(C106+C107)</f>
        <v>22.217821782178216</v>
      </c>
      <c r="E106" s="58">
        <f>D106+D108</f>
        <v>30.217821782178216</v>
      </c>
      <c r="G106" s="53"/>
      <c r="H106" s="50" t="s">
        <v>53</v>
      </c>
      <c r="I106" s="32" t="s">
        <v>52</v>
      </c>
      <c r="J106" s="1">
        <v>22</v>
      </c>
      <c r="K106" s="59">
        <f>J106*J107/(J106+J107)</f>
        <v>13.357142857142858</v>
      </c>
      <c r="L106" s="60">
        <f>K106+K108</f>
        <v>21.357142857142858</v>
      </c>
      <c r="M106" s="44"/>
      <c r="N106" s="32"/>
    </row>
    <row r="107" spans="1:14" ht="13.5">
      <c r="A107" s="50" t="s">
        <v>54</v>
      </c>
      <c r="B107" s="32" t="s">
        <v>55</v>
      </c>
      <c r="C107" s="1">
        <v>68</v>
      </c>
      <c r="D107" s="57"/>
      <c r="E107" s="58"/>
      <c r="F107" t="s">
        <v>56</v>
      </c>
      <c r="G107" s="53"/>
      <c r="H107" s="50" t="s">
        <v>57</v>
      </c>
      <c r="I107" s="32" t="s">
        <v>55</v>
      </c>
      <c r="J107" s="1">
        <v>34</v>
      </c>
      <c r="K107" s="61"/>
      <c r="L107" s="60"/>
      <c r="M107" s="44"/>
      <c r="N107" t="s">
        <v>56</v>
      </c>
    </row>
    <row r="108" spans="1:15" ht="13.5">
      <c r="A108" s="50" t="s">
        <v>58</v>
      </c>
      <c r="B108" s="32" t="s">
        <v>59</v>
      </c>
      <c r="C108" s="32"/>
      <c r="D108" s="19">
        <v>8</v>
      </c>
      <c r="E108" s="58"/>
      <c r="F108">
        <f>F102/F105</f>
        <v>0.0007901234567901233</v>
      </c>
      <c r="G108" s="53"/>
      <c r="H108" s="50" t="s">
        <v>60</v>
      </c>
      <c r="I108" s="32" t="s">
        <v>59</v>
      </c>
      <c r="J108" s="32"/>
      <c r="K108" s="19">
        <v>8</v>
      </c>
      <c r="L108" s="62"/>
      <c r="M108" s="44"/>
      <c r="N108" s="63">
        <f>N102/N105</f>
        <v>0.0009027777777777778</v>
      </c>
      <c r="O108" s="14"/>
    </row>
    <row r="109" spans="1:14" ht="13.5">
      <c r="A109" s="50" t="s">
        <v>61</v>
      </c>
      <c r="B109" s="32" t="s">
        <v>62</v>
      </c>
      <c r="C109" s="32" t="s">
        <v>63</v>
      </c>
      <c r="D109" s="64"/>
      <c r="E109" s="1">
        <v>33</v>
      </c>
      <c r="G109" s="53"/>
      <c r="H109" s="50" t="s">
        <v>64</v>
      </c>
      <c r="I109" s="32" t="s">
        <v>62</v>
      </c>
      <c r="J109" s="32" t="s">
        <v>63</v>
      </c>
      <c r="K109" s="64"/>
      <c r="L109" s="1">
        <v>33</v>
      </c>
      <c r="M109" s="44"/>
      <c r="N109" s="32"/>
    </row>
    <row r="110" spans="1:14" ht="13.5">
      <c r="A110" s="50"/>
      <c r="B110" s="32"/>
      <c r="C110" s="32"/>
      <c r="D110" s="32"/>
      <c r="E110" s="44"/>
      <c r="G110" s="53"/>
      <c r="H110" s="50"/>
      <c r="I110" s="32"/>
      <c r="J110" s="32"/>
      <c r="K110" s="32"/>
      <c r="L110" s="32"/>
      <c r="M110" s="44"/>
      <c r="N110" s="32"/>
    </row>
    <row r="111" spans="1:14" ht="13.5">
      <c r="A111" s="50" t="s">
        <v>65</v>
      </c>
      <c r="B111" s="32" t="s">
        <v>66</v>
      </c>
      <c r="C111" s="32" t="s">
        <v>67</v>
      </c>
      <c r="D111" s="65">
        <f>E106*E109/(E106+E109)</f>
        <v>15.773844949099452</v>
      </c>
      <c r="E111" s="44"/>
      <c r="G111" s="53"/>
      <c r="H111" s="50" t="s">
        <v>68</v>
      </c>
      <c r="I111" s="32" t="s">
        <v>66</v>
      </c>
      <c r="J111" s="32" t="s">
        <v>67</v>
      </c>
      <c r="K111" s="65">
        <f>L106*L109/(L106+L109)</f>
        <v>12.965834428383706</v>
      </c>
      <c r="L111" s="32"/>
      <c r="M111" s="44"/>
      <c r="N111" s="32"/>
    </row>
    <row r="112" spans="1:14" ht="13.5">
      <c r="A112" s="50" t="s">
        <v>69</v>
      </c>
      <c r="B112" s="32" t="s">
        <v>70</v>
      </c>
      <c r="C112" s="66">
        <f>C98</f>
        <v>78</v>
      </c>
      <c r="D112" s="42" t="s">
        <v>71</v>
      </c>
      <c r="E112" s="66">
        <f>E98</f>
        <v>16</v>
      </c>
      <c r="G112" s="53"/>
      <c r="H112" s="50" t="s">
        <v>72</v>
      </c>
      <c r="I112" s="32" t="s">
        <v>70</v>
      </c>
      <c r="J112" s="66">
        <f>J98</f>
        <v>78</v>
      </c>
      <c r="K112" s="42" t="s">
        <v>71</v>
      </c>
      <c r="L112" s="66">
        <f>L98</f>
        <v>16</v>
      </c>
      <c r="M112" s="44"/>
      <c r="N112" s="32"/>
    </row>
    <row r="113" spans="1:14" ht="13.5">
      <c r="A113" s="50" t="s">
        <v>73</v>
      </c>
      <c r="B113" s="32" t="s">
        <v>74</v>
      </c>
      <c r="C113" s="67">
        <f>C98*2</f>
        <v>156</v>
      </c>
      <c r="D113" s="42" t="s">
        <v>71</v>
      </c>
      <c r="E113" s="67">
        <f>E98*2</f>
        <v>32</v>
      </c>
      <c r="G113" s="53"/>
      <c r="H113" s="50" t="s">
        <v>73</v>
      </c>
      <c r="I113" s="32" t="s">
        <v>74</v>
      </c>
      <c r="J113" s="67">
        <f>J98*2</f>
        <v>156</v>
      </c>
      <c r="K113" s="42" t="s">
        <v>71</v>
      </c>
      <c r="L113" s="67">
        <f>L98*2</f>
        <v>32</v>
      </c>
      <c r="M113" s="44"/>
      <c r="N113" s="32"/>
    </row>
    <row r="114" spans="1:14" ht="13.5">
      <c r="A114" s="50" t="s">
        <v>75</v>
      </c>
      <c r="B114" s="32" t="s">
        <v>76</v>
      </c>
      <c r="C114" s="65">
        <f>C112*C113/(C112+C113)</f>
        <v>52</v>
      </c>
      <c r="D114" s="32"/>
      <c r="E114" s="68">
        <f>E112*E113/(E112+E113)</f>
        <v>10.666666666666666</v>
      </c>
      <c r="G114" s="53"/>
      <c r="H114" s="50" t="s">
        <v>77</v>
      </c>
      <c r="I114" s="32" t="s">
        <v>76</v>
      </c>
      <c r="J114" s="65">
        <f>J112*J113/(J112+J113)</f>
        <v>52</v>
      </c>
      <c r="K114" s="32"/>
      <c r="L114" s="65">
        <f>L112*L113/(L112+L113)</f>
        <v>10.666666666666666</v>
      </c>
      <c r="M114" s="44"/>
      <c r="N114" s="32"/>
    </row>
    <row r="115" spans="1:14" ht="13.5">
      <c r="A115" s="50" t="s">
        <v>78</v>
      </c>
      <c r="B115" s="32" t="s">
        <v>79</v>
      </c>
      <c r="C115" s="32">
        <v>18.5</v>
      </c>
      <c r="D115" s="32"/>
      <c r="E115" s="44">
        <v>18.5</v>
      </c>
      <c r="G115" s="53"/>
      <c r="H115" s="50" t="s">
        <v>78</v>
      </c>
      <c r="I115" s="32" t="s">
        <v>79</v>
      </c>
      <c r="J115" s="32">
        <v>19</v>
      </c>
      <c r="K115" s="32"/>
      <c r="L115" s="32">
        <v>19</v>
      </c>
      <c r="M115" s="44"/>
      <c r="N115" s="32"/>
    </row>
    <row r="116" spans="1:14" ht="13.5">
      <c r="A116" s="50"/>
      <c r="B116" s="32"/>
      <c r="C116" s="32"/>
      <c r="D116" s="32"/>
      <c r="E116" s="44"/>
      <c r="G116" s="53"/>
      <c r="H116" s="50"/>
      <c r="I116" s="32"/>
      <c r="J116" s="32"/>
      <c r="K116" s="32"/>
      <c r="L116" s="32"/>
      <c r="M116" s="44"/>
      <c r="N116" s="32"/>
    </row>
    <row r="117" spans="1:14" ht="13.5">
      <c r="A117" s="50" t="s">
        <v>80</v>
      </c>
      <c r="B117" s="32" t="s">
        <v>81</v>
      </c>
      <c r="C117" s="65">
        <f>$D$111+C114+C115</f>
        <v>86.27384494909946</v>
      </c>
      <c r="D117" s="32"/>
      <c r="E117" s="68">
        <f>$D$111+E114+E115</f>
        <v>44.94051161576612</v>
      </c>
      <c r="G117" s="53"/>
      <c r="H117" s="69" t="s">
        <v>80</v>
      </c>
      <c r="I117" s="3" t="s">
        <v>81</v>
      </c>
      <c r="J117" s="70">
        <f>$K$111+J114+J115</f>
        <v>83.9658344283837</v>
      </c>
      <c r="K117" s="3"/>
      <c r="L117" s="70">
        <f>$K$111+L114+L115</f>
        <v>42.63250109505037</v>
      </c>
      <c r="M117" s="71"/>
      <c r="N117" s="32"/>
    </row>
    <row r="118" spans="1:5" ht="13.5">
      <c r="A118" s="72"/>
      <c r="B118" s="3"/>
      <c r="C118" s="3"/>
      <c r="D118" s="3"/>
      <c r="E118" s="71"/>
    </row>
    <row r="122" spans="1:13" ht="13.5">
      <c r="A122" s="37"/>
      <c r="B122" s="38"/>
      <c r="C122" s="39" t="s">
        <v>82</v>
      </c>
      <c r="D122" s="39"/>
      <c r="E122" s="40"/>
      <c r="H122" s="37"/>
      <c r="I122" s="38"/>
      <c r="J122" s="39" t="s">
        <v>82</v>
      </c>
      <c r="K122" s="39"/>
      <c r="L122" s="38"/>
      <c r="M122" s="40"/>
    </row>
    <row r="123" spans="1:13" ht="13.5">
      <c r="A123" s="41"/>
      <c r="B123" s="32"/>
      <c r="C123" s="42" t="s">
        <v>83</v>
      </c>
      <c r="D123" s="32"/>
      <c r="E123" s="43" t="s">
        <v>84</v>
      </c>
      <c r="H123" s="41"/>
      <c r="I123" s="32"/>
      <c r="J123" s="42" t="s">
        <v>83</v>
      </c>
      <c r="K123" s="32"/>
      <c r="L123" s="42" t="s">
        <v>84</v>
      </c>
      <c r="M123" s="44"/>
    </row>
    <row r="124" spans="1:13" ht="13.5">
      <c r="A124" s="41"/>
      <c r="B124" s="32"/>
      <c r="C124" s="42">
        <f>C98</f>
        <v>78</v>
      </c>
      <c r="D124" s="32"/>
      <c r="E124" s="43">
        <v>16</v>
      </c>
      <c r="H124" s="41"/>
      <c r="I124" s="32"/>
      <c r="J124" s="42">
        <v>45</v>
      </c>
      <c r="K124" s="32"/>
      <c r="L124" s="42">
        <v>14</v>
      </c>
      <c r="M124" s="44"/>
    </row>
    <row r="125" spans="1:13" ht="13.5">
      <c r="A125" s="41"/>
      <c r="B125" s="32"/>
      <c r="C125" s="32"/>
      <c r="D125" s="32"/>
      <c r="E125" s="44"/>
      <c r="H125" s="41"/>
      <c r="I125" s="32"/>
      <c r="J125" s="32"/>
      <c r="K125" s="32"/>
      <c r="L125" s="32"/>
      <c r="M125" s="44"/>
    </row>
    <row r="126" spans="1:13" ht="13.5">
      <c r="A126" s="45" t="s">
        <v>85</v>
      </c>
      <c r="B126" s="32"/>
      <c r="C126" s="32"/>
      <c r="D126" s="32"/>
      <c r="E126" s="44"/>
      <c r="H126" s="45" t="s">
        <v>86</v>
      </c>
      <c r="I126" s="32"/>
      <c r="J126" s="32"/>
      <c r="K126" s="32"/>
      <c r="L126" s="32"/>
      <c r="M126" s="44"/>
    </row>
    <row r="127" spans="1:13" ht="13.5">
      <c r="A127" s="46"/>
      <c r="B127" s="32" t="s">
        <v>87</v>
      </c>
      <c r="C127" s="1">
        <v>0.43</v>
      </c>
      <c r="D127" s="32"/>
      <c r="E127" s="44"/>
      <c r="H127" s="46"/>
      <c r="I127" s="32" t="s">
        <v>87</v>
      </c>
      <c r="J127" s="1">
        <v>0.43</v>
      </c>
      <c r="K127" s="32"/>
      <c r="L127" s="32"/>
      <c r="M127" s="44"/>
    </row>
    <row r="128" spans="1:14" ht="13.5">
      <c r="A128" s="46"/>
      <c r="B128" s="32" t="s">
        <v>88</v>
      </c>
      <c r="C128" s="1">
        <v>26.5</v>
      </c>
      <c r="D128" s="42" t="s">
        <v>89</v>
      </c>
      <c r="E128" s="1">
        <v>34.6</v>
      </c>
      <c r="F128" s="31">
        <f>E128-C128</f>
        <v>8.100000000000001</v>
      </c>
      <c r="H128" s="46"/>
      <c r="I128" s="32" t="s">
        <v>88</v>
      </c>
      <c r="J128" s="1">
        <v>34.1</v>
      </c>
      <c r="K128" s="42" t="s">
        <v>89</v>
      </c>
      <c r="L128" s="1">
        <v>42.5</v>
      </c>
      <c r="M128" s="44"/>
      <c r="N128" s="49">
        <f>L128-J128</f>
        <v>8.399999999999999</v>
      </c>
    </row>
    <row r="129" spans="1:14" ht="13.5">
      <c r="A129" s="50" t="s">
        <v>48</v>
      </c>
      <c r="B129" s="32" t="s">
        <v>47</v>
      </c>
      <c r="C129" s="51">
        <f>1/(2*3.14)^2/(C128*10^6)^2/($C$127*10^-6)*10^12</f>
        <v>83.96929542065861</v>
      </c>
      <c r="D129" s="32"/>
      <c r="E129" s="52">
        <f>1/(2*3.14)^2/(E128*10^6)^2/($C$127*10^-6)*10^12</f>
        <v>49.256104204247976</v>
      </c>
      <c r="H129" s="50" t="s">
        <v>48</v>
      </c>
      <c r="I129" s="32" t="s">
        <v>47</v>
      </c>
      <c r="J129" s="51">
        <f>1/(2*3.14)^2/(J128*10^6)^2/($J$127*10^-6)*10^12</f>
        <v>50.711154624708676</v>
      </c>
      <c r="K129" s="32"/>
      <c r="L129" s="51">
        <f>1/(2*3.14)^2/(L128*10^6)^2/($J$127*10^-6)*10^12</f>
        <v>32.64633229572734</v>
      </c>
      <c r="M129" s="44"/>
      <c r="N129" s="54"/>
    </row>
    <row r="130" spans="1:14" ht="13.5">
      <c r="A130" s="50"/>
      <c r="B130" s="32"/>
      <c r="C130" s="32"/>
      <c r="D130" s="32"/>
      <c r="E130" s="44"/>
      <c r="F130" t="s">
        <v>49</v>
      </c>
      <c r="H130" s="50"/>
      <c r="I130" s="32"/>
      <c r="J130" s="32"/>
      <c r="K130" s="32"/>
      <c r="L130" s="32"/>
      <c r="M130" s="44"/>
      <c r="N130" s="54" t="s">
        <v>49</v>
      </c>
    </row>
    <row r="131" spans="1:14" ht="13.5">
      <c r="A131" s="50"/>
      <c r="B131" s="55" t="s">
        <v>50</v>
      </c>
      <c r="C131" s="55"/>
      <c r="D131" s="55"/>
      <c r="E131" s="56"/>
      <c r="F131">
        <f>(62.8+(C128+E128)/2)*100</f>
        <v>9335</v>
      </c>
      <c r="H131" s="50"/>
      <c r="I131" s="55" t="s">
        <v>50</v>
      </c>
      <c r="J131" s="55"/>
      <c r="K131" s="55"/>
      <c r="L131" s="55"/>
      <c r="M131" s="44"/>
      <c r="N131">
        <f>(62.8+(J128+L128)/2)*100</f>
        <v>10110</v>
      </c>
    </row>
    <row r="132" spans="1:14" ht="13.5">
      <c r="A132" s="50" t="s">
        <v>51</v>
      </c>
      <c r="B132" s="32" t="s">
        <v>52</v>
      </c>
      <c r="C132" s="1">
        <v>22</v>
      </c>
      <c r="D132" s="57">
        <f>C132*C133/(C132+C133)</f>
        <v>13.357142857142858</v>
      </c>
      <c r="E132" s="58">
        <f>D132+D134</f>
        <v>21.357142857142858</v>
      </c>
      <c r="H132" s="50" t="s">
        <v>53</v>
      </c>
      <c r="I132" s="32" t="s">
        <v>52</v>
      </c>
      <c r="J132" s="1">
        <v>8</v>
      </c>
      <c r="K132" s="57">
        <f>J132*J133/(J132+J133)</f>
        <v>6.476190476190476</v>
      </c>
      <c r="L132" s="60">
        <f>K132+K134</f>
        <v>14.476190476190476</v>
      </c>
      <c r="M132" s="44"/>
      <c r="N132" s="32"/>
    </row>
    <row r="133" spans="1:14" ht="13.5">
      <c r="A133" s="50" t="s">
        <v>54</v>
      </c>
      <c r="B133" s="32" t="s">
        <v>55</v>
      </c>
      <c r="C133" s="1">
        <v>34</v>
      </c>
      <c r="D133" s="57"/>
      <c r="E133" s="58"/>
      <c r="F133" t="s">
        <v>90</v>
      </c>
      <c r="H133" s="50" t="s">
        <v>91</v>
      </c>
      <c r="I133" s="32" t="s">
        <v>55</v>
      </c>
      <c r="J133" s="1">
        <v>34</v>
      </c>
      <c r="K133" s="57"/>
      <c r="L133" s="60"/>
      <c r="M133" s="44"/>
      <c r="N133" t="s">
        <v>90</v>
      </c>
    </row>
    <row r="134" spans="1:15" ht="13.5">
      <c r="A134" s="50" t="s">
        <v>92</v>
      </c>
      <c r="B134" s="32" t="s">
        <v>59</v>
      </c>
      <c r="C134" s="32"/>
      <c r="D134" s="19">
        <v>8</v>
      </c>
      <c r="E134" s="58"/>
      <c r="F134">
        <f>F128/F131</f>
        <v>0.0008677021960364223</v>
      </c>
      <c r="H134" s="50" t="s">
        <v>60</v>
      </c>
      <c r="I134" s="32" t="s">
        <v>59</v>
      </c>
      <c r="J134" s="32"/>
      <c r="K134" s="19">
        <v>8</v>
      </c>
      <c r="L134" s="60"/>
      <c r="M134" s="44"/>
      <c r="N134" s="63">
        <f>N128/N131</f>
        <v>0.000830860534124629</v>
      </c>
      <c r="O134" s="14"/>
    </row>
    <row r="135" spans="1:13" ht="13.5">
      <c r="A135" s="50" t="s">
        <v>61</v>
      </c>
      <c r="B135" s="32" t="s">
        <v>62</v>
      </c>
      <c r="C135" s="32" t="s">
        <v>63</v>
      </c>
      <c r="D135" s="64"/>
      <c r="E135" s="1">
        <v>33</v>
      </c>
      <c r="H135" s="50" t="s">
        <v>93</v>
      </c>
      <c r="I135" s="32" t="s">
        <v>62</v>
      </c>
      <c r="J135" s="32" t="s">
        <v>63</v>
      </c>
      <c r="K135" s="64"/>
      <c r="L135" s="1">
        <v>33</v>
      </c>
      <c r="M135" s="44"/>
    </row>
    <row r="136" spans="1:13" ht="13.5">
      <c r="A136" s="50"/>
      <c r="B136" s="32"/>
      <c r="C136" s="32"/>
      <c r="D136" s="32"/>
      <c r="E136" s="44"/>
      <c r="H136" s="50"/>
      <c r="I136" s="32"/>
      <c r="J136" s="32"/>
      <c r="K136" s="32"/>
      <c r="L136" s="32"/>
      <c r="M136" s="44"/>
    </row>
    <row r="137" spans="1:13" ht="13.5">
      <c r="A137" s="50" t="s">
        <v>65</v>
      </c>
      <c r="B137" s="32" t="s">
        <v>66</v>
      </c>
      <c r="C137" s="32" t="s">
        <v>67</v>
      </c>
      <c r="D137" s="65">
        <f>E132*E135/(E132+E135)</f>
        <v>12.965834428383706</v>
      </c>
      <c r="E137" s="44"/>
      <c r="H137" s="50" t="s">
        <v>68</v>
      </c>
      <c r="I137" s="32" t="s">
        <v>66</v>
      </c>
      <c r="J137" s="32" t="s">
        <v>67</v>
      </c>
      <c r="K137" s="65">
        <f>L132*L135/(L132+L135)</f>
        <v>10.062186559679038</v>
      </c>
      <c r="L137" s="32"/>
      <c r="M137" s="44"/>
    </row>
    <row r="138" spans="1:13" ht="13.5">
      <c r="A138" s="50" t="s">
        <v>69</v>
      </c>
      <c r="B138" s="32" t="s">
        <v>70</v>
      </c>
      <c r="C138" s="66">
        <f>C124</f>
        <v>78</v>
      </c>
      <c r="D138" s="42" t="s">
        <v>71</v>
      </c>
      <c r="E138" s="66">
        <f>E124</f>
        <v>16</v>
      </c>
      <c r="H138" s="50" t="s">
        <v>72</v>
      </c>
      <c r="I138" s="32" t="s">
        <v>70</v>
      </c>
      <c r="J138" s="66">
        <f>J124</f>
        <v>45</v>
      </c>
      <c r="K138" s="42" t="s">
        <v>71</v>
      </c>
      <c r="L138" s="66">
        <f>L124</f>
        <v>14</v>
      </c>
      <c r="M138" s="44"/>
    </row>
    <row r="139" spans="1:13" ht="13.5">
      <c r="A139" s="50" t="s">
        <v>73</v>
      </c>
      <c r="B139" s="32" t="s">
        <v>74</v>
      </c>
      <c r="C139" s="67">
        <f>C124</f>
        <v>78</v>
      </c>
      <c r="D139" s="42" t="s">
        <v>71</v>
      </c>
      <c r="E139" s="67">
        <f>E124</f>
        <v>16</v>
      </c>
      <c r="H139" s="50" t="s">
        <v>73</v>
      </c>
      <c r="I139" s="32" t="s">
        <v>74</v>
      </c>
      <c r="J139" s="67">
        <f>J124</f>
        <v>45</v>
      </c>
      <c r="K139" s="42" t="s">
        <v>71</v>
      </c>
      <c r="L139" s="67">
        <f>L124</f>
        <v>14</v>
      </c>
      <c r="M139" s="44"/>
    </row>
    <row r="140" spans="1:13" ht="13.5">
      <c r="A140" s="50" t="s">
        <v>75</v>
      </c>
      <c r="B140" s="32" t="s">
        <v>76</v>
      </c>
      <c r="C140" s="65">
        <f>C138*C139/(C138+C139)</f>
        <v>39</v>
      </c>
      <c r="D140" s="32"/>
      <c r="E140" s="68">
        <f>E138*E139/(E138+E139)</f>
        <v>8</v>
      </c>
      <c r="H140" s="50" t="s">
        <v>77</v>
      </c>
      <c r="I140" s="32" t="s">
        <v>76</v>
      </c>
      <c r="J140" s="65">
        <f>1/(1/J138+1/J139)</f>
        <v>22.5</v>
      </c>
      <c r="K140" s="32"/>
      <c r="L140" s="65">
        <f>1/(1/L138+1/L139)</f>
        <v>7</v>
      </c>
      <c r="M140" s="44"/>
    </row>
    <row r="141" spans="1:13" ht="13.5">
      <c r="A141" s="50" t="s">
        <v>78</v>
      </c>
      <c r="B141" s="32" t="s">
        <v>79</v>
      </c>
      <c r="C141" s="32">
        <v>28.5</v>
      </c>
      <c r="D141" s="32"/>
      <c r="E141" s="44">
        <v>28.5</v>
      </c>
      <c r="H141" s="50" t="s">
        <v>78</v>
      </c>
      <c r="I141" s="32" t="s">
        <v>79</v>
      </c>
      <c r="J141" s="32">
        <v>15.5</v>
      </c>
      <c r="K141" s="32"/>
      <c r="L141" s="32">
        <v>15.5</v>
      </c>
      <c r="M141" s="44"/>
    </row>
    <row r="142" spans="1:13" ht="13.5">
      <c r="A142" s="50"/>
      <c r="B142" s="32"/>
      <c r="C142" s="32"/>
      <c r="D142" s="32"/>
      <c r="E142" s="44"/>
      <c r="H142" s="50"/>
      <c r="I142" s="32"/>
      <c r="J142" s="32"/>
      <c r="K142" s="32"/>
      <c r="L142" s="32"/>
      <c r="M142" s="44"/>
    </row>
    <row r="143" spans="1:13" ht="13.5">
      <c r="A143" s="50" t="s">
        <v>80</v>
      </c>
      <c r="B143" s="32" t="s">
        <v>81</v>
      </c>
      <c r="C143" s="65">
        <f>$D$137+C140+C141</f>
        <v>80.46583442838372</v>
      </c>
      <c r="D143" s="32"/>
      <c r="E143" s="68">
        <f>$D$137+E140+E141</f>
        <v>49.46583442838371</v>
      </c>
      <c r="H143" s="50" t="s">
        <v>80</v>
      </c>
      <c r="I143" s="32" t="s">
        <v>81</v>
      </c>
      <c r="J143" s="65">
        <f>$K$137+J140+J141</f>
        <v>48.062186559679034</v>
      </c>
      <c r="K143" s="32"/>
      <c r="L143" s="65">
        <f>$K$137+L140+L141</f>
        <v>32.562186559679034</v>
      </c>
      <c r="M143" s="44"/>
    </row>
    <row r="144" spans="1:13" ht="13.5">
      <c r="A144" s="72"/>
      <c r="B144" s="3"/>
      <c r="C144" s="3"/>
      <c r="D144" s="3"/>
      <c r="E144" s="71"/>
      <c r="H144" s="72"/>
      <c r="I144" s="3"/>
      <c r="J144" s="3"/>
      <c r="K144" s="3"/>
      <c r="L144" s="3"/>
      <c r="M144" s="71"/>
    </row>
    <row r="148" spans="3:5" ht="13.5">
      <c r="C148" s="73" t="s">
        <v>94</v>
      </c>
      <c r="D148" s="73" t="s">
        <v>95</v>
      </c>
      <c r="E148" s="73" t="s">
        <v>96</v>
      </c>
    </row>
    <row r="149" spans="3:5" ht="13.5">
      <c r="C149">
        <v>-27.9</v>
      </c>
      <c r="D149">
        <v>470</v>
      </c>
      <c r="E149">
        <f>(SQRT(10^(C149/10)/1000*50))*(D149+50)/50*1000</f>
        <v>93.65227710267959</v>
      </c>
    </row>
    <row r="150" spans="3:5" ht="13.5">
      <c r="C150">
        <v>-32.3</v>
      </c>
      <c r="D150">
        <v>1000</v>
      </c>
      <c r="E150">
        <f>(SQRT(10^(C150/10)/1000*50))*(D150+50)/50*1000</f>
        <v>113.94736767732174</v>
      </c>
    </row>
    <row r="151" spans="3:5" ht="13.5">
      <c r="C151">
        <v>-25.8</v>
      </c>
      <c r="D151">
        <v>470</v>
      </c>
      <c r="E151">
        <f>(SQRT(10^(C151/10)/1000*50))*(D151+50)/50*1000</f>
        <v>119.26646343448861</v>
      </c>
    </row>
    <row r="154" spans="3:5" ht="13.5">
      <c r="C154" s="73" t="s">
        <v>97</v>
      </c>
      <c r="D154" s="73" t="s">
        <v>95</v>
      </c>
      <c r="E154" s="73" t="s">
        <v>98</v>
      </c>
    </row>
    <row r="155" spans="3:5" ht="13.5">
      <c r="C155">
        <v>-31.9</v>
      </c>
      <c r="D155">
        <v>450</v>
      </c>
      <c r="E155">
        <f>(SQRT(10^(C155/10)/1000*50))*(D155+50)/50*1000*2</f>
        <v>113.63575397159602</v>
      </c>
    </row>
    <row r="156" spans="3:5" ht="13.5">
      <c r="C156">
        <v>-29.1</v>
      </c>
      <c r="D156">
        <v>450</v>
      </c>
      <c r="E156">
        <f>(SQRT(10^(C156/10)/1000*50))*(D156+50)/50*1000*2</f>
        <v>156.86100667867592</v>
      </c>
    </row>
    <row r="157" spans="3:5" ht="13.5">
      <c r="C157">
        <v>-29.2</v>
      </c>
      <c r="D157">
        <v>450</v>
      </c>
      <c r="E157">
        <f>(SQRT(10^(C157/10)/1000*50))*(D157+50)/50*1000*2</f>
        <v>155.06543358320783</v>
      </c>
    </row>
  </sheetData>
  <mergeCells count="141">
    <mergeCell ref="AV53:AV54"/>
    <mergeCell ref="AO53:AO54"/>
    <mergeCell ref="AQ53:AR53"/>
    <mergeCell ref="AT53:AT54"/>
    <mergeCell ref="AU53:AU54"/>
    <mergeCell ref="AQ49:AR49"/>
    <mergeCell ref="AT49:AT50"/>
    <mergeCell ref="AU49:AU50"/>
    <mergeCell ref="AV49:AV50"/>
    <mergeCell ref="AR50:AS50"/>
    <mergeCell ref="AR43:AR44"/>
    <mergeCell ref="AT43:AT44"/>
    <mergeCell ref="AV43:AV44"/>
    <mergeCell ref="AM47:AN47"/>
    <mergeCell ref="AS34:AU35"/>
    <mergeCell ref="AN35:AP35"/>
    <mergeCell ref="AM38:AN38"/>
    <mergeCell ref="AM41:AP41"/>
    <mergeCell ref="AQ30:AR31"/>
    <mergeCell ref="AM34:AM35"/>
    <mergeCell ref="AQ34:AQ35"/>
    <mergeCell ref="AR34:AR35"/>
    <mergeCell ref="AL53:AL54"/>
    <mergeCell ref="AM30:AM31"/>
    <mergeCell ref="AO30:AO31"/>
    <mergeCell ref="AP30:AP31"/>
    <mergeCell ref="AM43:AM44"/>
    <mergeCell ref="AM49:AM50"/>
    <mergeCell ref="AP49:AP50"/>
    <mergeCell ref="AN50:AO50"/>
    <mergeCell ref="AM52:AN52"/>
    <mergeCell ref="AM53:AM54"/>
    <mergeCell ref="AE53:AE54"/>
    <mergeCell ref="AG53:AH53"/>
    <mergeCell ref="AJ53:AJ54"/>
    <mergeCell ref="AK53:AK54"/>
    <mergeCell ref="AL49:AL50"/>
    <mergeCell ref="AD50:AE50"/>
    <mergeCell ref="AH50:AI50"/>
    <mergeCell ref="AC52:AD52"/>
    <mergeCell ref="AF49:AF50"/>
    <mergeCell ref="AG49:AH49"/>
    <mergeCell ref="AJ49:AJ50"/>
    <mergeCell ref="AK49:AK50"/>
    <mergeCell ref="AH43:AH44"/>
    <mergeCell ref="AJ43:AJ44"/>
    <mergeCell ref="AL43:AL44"/>
    <mergeCell ref="AC47:AD47"/>
    <mergeCell ref="AI34:AK35"/>
    <mergeCell ref="AD35:AF35"/>
    <mergeCell ref="AC38:AD38"/>
    <mergeCell ref="AC41:AF41"/>
    <mergeCell ref="AE30:AE31"/>
    <mergeCell ref="AF30:AF31"/>
    <mergeCell ref="AG30:AH31"/>
    <mergeCell ref="AC34:AC35"/>
    <mergeCell ref="AG34:AG35"/>
    <mergeCell ref="AH34:AH35"/>
    <mergeCell ref="Z53:Z54"/>
    <mergeCell ref="AA53:AA54"/>
    <mergeCell ref="AB53:AB54"/>
    <mergeCell ref="AC30:AC31"/>
    <mergeCell ref="AC43:AC44"/>
    <mergeCell ref="AC49:AC50"/>
    <mergeCell ref="AC53:AC54"/>
    <mergeCell ref="Z43:Z44"/>
    <mergeCell ref="AB43:AB44"/>
    <mergeCell ref="Z49:Z50"/>
    <mergeCell ref="W49:X49"/>
    <mergeCell ref="X50:Y50"/>
    <mergeCell ref="S52:T52"/>
    <mergeCell ref="S53:S54"/>
    <mergeCell ref="U53:U54"/>
    <mergeCell ref="W53:X53"/>
    <mergeCell ref="AA49:AA50"/>
    <mergeCell ref="AB49:AB50"/>
    <mergeCell ref="T50:U50"/>
    <mergeCell ref="S38:T38"/>
    <mergeCell ref="S41:V41"/>
    <mergeCell ref="S43:S44"/>
    <mergeCell ref="X43:X44"/>
    <mergeCell ref="S47:T47"/>
    <mergeCell ref="S49:S50"/>
    <mergeCell ref="V49:V50"/>
    <mergeCell ref="S34:S35"/>
    <mergeCell ref="W34:W35"/>
    <mergeCell ref="X34:X35"/>
    <mergeCell ref="Y34:AA35"/>
    <mergeCell ref="T35:V35"/>
    <mergeCell ref="S30:S31"/>
    <mergeCell ref="U30:U31"/>
    <mergeCell ref="V30:V31"/>
    <mergeCell ref="W30:X31"/>
    <mergeCell ref="D132:D133"/>
    <mergeCell ref="E132:E134"/>
    <mergeCell ref="I131:L131"/>
    <mergeCell ref="K132:K133"/>
    <mergeCell ref="L132:L134"/>
    <mergeCell ref="Q53:Q54"/>
    <mergeCell ref="I53:I54"/>
    <mergeCell ref="L106:L108"/>
    <mergeCell ref="B131:E131"/>
    <mergeCell ref="D106:D107"/>
    <mergeCell ref="E106:E108"/>
    <mergeCell ref="K106:K107"/>
    <mergeCell ref="B105:E105"/>
    <mergeCell ref="J66:K66"/>
    <mergeCell ref="L66:M66"/>
    <mergeCell ref="M34:M35"/>
    <mergeCell ref="I38:J38"/>
    <mergeCell ref="I49:I50"/>
    <mergeCell ref="O34:Q35"/>
    <mergeCell ref="J50:K50"/>
    <mergeCell ref="L49:L50"/>
    <mergeCell ref="M49:N49"/>
    <mergeCell ref="N50:O50"/>
    <mergeCell ref="I47:J47"/>
    <mergeCell ref="I43:I44"/>
    <mergeCell ref="I30:I31"/>
    <mergeCell ref="K30:K31"/>
    <mergeCell ref="L30:L31"/>
    <mergeCell ref="I34:I35"/>
    <mergeCell ref="J35:L35"/>
    <mergeCell ref="P53:P54"/>
    <mergeCell ref="M30:N31"/>
    <mergeCell ref="R53:R54"/>
    <mergeCell ref="N43:N44"/>
    <mergeCell ref="P43:P44"/>
    <mergeCell ref="R43:R44"/>
    <mergeCell ref="P49:P50"/>
    <mergeCell ref="Q49:Q50"/>
    <mergeCell ref="R49:R50"/>
    <mergeCell ref="N34:N35"/>
    <mergeCell ref="N108:O108"/>
    <mergeCell ref="N134:O134"/>
    <mergeCell ref="I52:J52"/>
    <mergeCell ref="I41:L41"/>
    <mergeCell ref="K53:K54"/>
    <mergeCell ref="M53:N53"/>
    <mergeCell ref="L67:M67"/>
    <mergeCell ref="I105:M105"/>
  </mergeCells>
  <printOptions/>
  <pageMargins left="0.7874015748031497" right="0.7874015748031497" top="0.984251968503937" bottom="0.984251968503937" header="0.5118110236220472" footer="0.5118110236220472"/>
  <pageSetup horizontalDpi="200" verticalDpi="2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kaihara</dc:creator>
  <cp:keywords/>
  <dc:description/>
  <cp:lastModifiedBy>kaihara</cp:lastModifiedBy>
  <dcterms:created xsi:type="dcterms:W3CDTF">2017-07-05T09:38:56Z</dcterms:created>
  <dcterms:modified xsi:type="dcterms:W3CDTF">2017-07-05T09:41:34Z</dcterms:modified>
  <cp:category/>
  <cp:version/>
  <cp:contentType/>
  <cp:contentStatus/>
</cp:coreProperties>
</file>