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3"/>
  </bookViews>
  <sheets>
    <sheet name="説明書" sheetId="1" r:id="rId1"/>
    <sheet name="C武器" sheetId="2" r:id="rId2"/>
    <sheet name="B武器" sheetId="3" r:id="rId3"/>
    <sheet name="A武器" sheetId="4" r:id="rId4"/>
    <sheet name="S武器" sheetId="5" r:id="rId5"/>
    <sheet name="成功率" sheetId="6" r:id="rId6"/>
    <sheet name="期待値" sheetId="7" r:id="rId7"/>
  </sheets>
  <definedNames/>
  <calcPr fullCalcOnLoad="1"/>
</workbook>
</file>

<file path=xl/sharedStrings.xml><?xml version="1.0" encoding="utf-8"?>
<sst xmlns="http://schemas.openxmlformats.org/spreadsheetml/2006/main" count="405" uniqueCount="73">
  <si>
    <t>C武器</t>
  </si>
  <si>
    <t>グラインダー</t>
  </si>
  <si>
    <t>+1</t>
  </si>
  <si>
    <t>+2</t>
  </si>
  <si>
    <t>+3</t>
  </si>
  <si>
    <t>+4</t>
  </si>
  <si>
    <t>+5</t>
  </si>
  <si>
    <t>+6</t>
  </si>
  <si>
    <t>+7</t>
  </si>
  <si>
    <t>+8</t>
  </si>
  <si>
    <t>+9</t>
  </si>
  <si>
    <t>+10</t>
  </si>
  <si>
    <t>値段</t>
  </si>
  <si>
    <t>付加値</t>
  </si>
  <si>
    <t>+0→1</t>
  </si>
  <si>
    <t>+1→2</t>
  </si>
  <si>
    <t>+2→3</t>
  </si>
  <si>
    <t>+3→4</t>
  </si>
  <si>
    <t>+4→5</t>
  </si>
  <si>
    <t>+5→6</t>
  </si>
  <si>
    <t>+6→7</t>
  </si>
  <si>
    <t>+7→8</t>
  </si>
  <si>
    <t>+8→9</t>
  </si>
  <si>
    <t>+9→10</t>
  </si>
  <si>
    <t>基本成功率(%)</t>
  </si>
  <si>
    <t>強化段階</t>
  </si>
  <si>
    <t>B武器</t>
  </si>
  <si>
    <t>A武器</t>
  </si>
  <si>
    <t>S武器</t>
  </si>
  <si>
    <t>影響力(%)</t>
  </si>
  <si>
    <t>成功率(%)</t>
  </si>
  <si>
    <t>小星霊</t>
  </si>
  <si>
    <t>中星霊</t>
  </si>
  <si>
    <t>成功率(%)【小星霊】</t>
  </si>
  <si>
    <t>成功率(%)【中星霊】</t>
  </si>
  <si>
    <t>星霊運補正値</t>
  </si>
  <si>
    <t>成功率(%)【大星霊】</t>
  </si>
  <si>
    <t>成功率(%)【超星霊】</t>
  </si>
  <si>
    <t>強化品</t>
  </si>
  <si>
    <t>目標強化値</t>
  </si>
  <si>
    <t>期待値【小星霊】</t>
  </si>
  <si>
    <t>最安期待値</t>
  </si>
  <si>
    <t>最安グラ</t>
  </si>
  <si>
    <t>必要数期待値</t>
  </si>
  <si>
    <t>累積成功率(%)</t>
  </si>
  <si>
    <t>大星霊</t>
  </si>
  <si>
    <t>超星霊</t>
  </si>
  <si>
    <t>期待値【中星霊】</t>
  </si>
  <si>
    <t>利用方法</t>
  </si>
  <si>
    <t>応用</t>
  </si>
  <si>
    <t>・A武器はまだ分かってない数値（+9→10強化の基本成功率）が多いですが、適当な予測値でよければ入れてあるので使えます。ご利用は自己責任で。</t>
  </si>
  <si>
    <t>・既に強化済みの武器の強化に最適なグラインダーを調べたい場合はその一つ前の期待値の欄にその値段を書く事で無理やり計算させる事は可能。</t>
  </si>
  <si>
    <t>注意</t>
  </si>
  <si>
    <t>・そのページの各段階のグラインダーの値段と強化品の値段を入力してください（ピンク色のセル）。その下にある一覧に結果が反映されます。</t>
  </si>
  <si>
    <t>・ご自分で基本成功率の修正を入れたい方はシート「成功率」のピンク色のセルの数値を変更してください。</t>
  </si>
  <si>
    <t>・S武器はデータが無いので基本成功率がまったく入っていません。が、それさえ入れればすぐ使えるようになっていますので分かり次第自分で入れて使うことは可能です。</t>
  </si>
  <si>
    <t>・その場合保存しないようにすればいいのですが、保存してしまい、かつ修正の仕方がわからないという方は落としなおしてください。</t>
  </si>
  <si>
    <t>・強化期待値を調べたい武器のグレードと同じシートを下から選んで選択してください。ちなみに「成功率」と「期待値」は計算用シートですので基本的には触らないで下さい。</t>
  </si>
  <si>
    <t>・強化を途中で止める予定でしたら強化目標値も設定すれば必要グラインダー数の期待値が分かり易いです。（最適グラインダーを調べるだけなら必要ないですが）</t>
  </si>
  <si>
    <t>・必要グラインダー数は期待値を繰り上げした数です。</t>
  </si>
  <si>
    <t>・期待値はあくまで期待値ですのでそれだけやれば絶対に成功するというわけでは無い事をよく理解しておいてください。</t>
  </si>
  <si>
    <t>・流通数の少ない品は価格がすぐ変動したり物によっては当分手に入らなくなったりします。その事も考え、場合によってはより高ランクのグラインダーを使用してください。</t>
  </si>
  <si>
    <t>・ただ、これによって表示されたグラインダーより低い値のグラインダーで強化する意味はよほどお金が無いか、運を試したいか以外ほとんど無いと思います。</t>
  </si>
  <si>
    <t>+0→1</t>
  </si>
  <si>
    <t>+1→2</t>
  </si>
  <si>
    <t>+2→3</t>
  </si>
  <si>
    <t>+3→4</t>
  </si>
  <si>
    <t>+4→5</t>
  </si>
  <si>
    <t>+5→6</t>
  </si>
  <si>
    <t>+6→7</t>
  </si>
  <si>
    <t>+7→8</t>
  </si>
  <si>
    <t>+8→9</t>
  </si>
  <si>
    <t>+9→10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</si>
</sst>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s>
  <fonts count="5">
    <font>
      <sz val="11"/>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s>
  <fills count="4">
    <fill>
      <patternFill/>
    </fill>
    <fill>
      <patternFill patternType="gray125"/>
    </fill>
    <fill>
      <patternFill patternType="solid">
        <fgColor indexed="45"/>
        <bgColor indexed="64"/>
      </patternFill>
    </fill>
    <fill>
      <patternFill patternType="solid">
        <fgColor indexed="47"/>
        <bgColor indexed="64"/>
      </patternFill>
    </fill>
  </fills>
  <borders count="45">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thin"/>
      <right>
        <color indexed="63"/>
      </right>
      <top style="medium"/>
      <bottom style="medium"/>
    </border>
    <border>
      <left style="thin"/>
      <right style="thin"/>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style="thin"/>
      <bottom style="thin"/>
    </border>
    <border>
      <left style="thin"/>
      <right>
        <color indexed="63"/>
      </right>
      <top>
        <color indexed="63"/>
      </top>
      <bottom style="medium"/>
    </border>
    <border>
      <left>
        <color indexed="63"/>
      </left>
      <right style="medium"/>
      <top style="thin"/>
      <bottom style="thin"/>
    </border>
    <border>
      <left>
        <color indexed="63"/>
      </left>
      <right style="medium"/>
      <top style="thin"/>
      <bottom style="medium"/>
    </border>
    <border>
      <left style="medium"/>
      <right style="medium"/>
      <top>
        <color indexed="63"/>
      </top>
      <bottom style="thin"/>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color indexed="63"/>
      </top>
      <bottom style="thin"/>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medium"/>
      <bottom style="thin"/>
    </border>
    <border>
      <left style="medium"/>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quotePrefix="1">
      <alignment/>
    </xf>
    <xf numFmtId="0" fontId="0" fillId="0" borderId="4" xfId="0" applyBorder="1" applyAlignment="1" quotePrefix="1">
      <alignment/>
    </xf>
    <xf numFmtId="0" fontId="0" fillId="0" borderId="5" xfId="0" applyBorder="1" applyAlignment="1">
      <alignment/>
    </xf>
    <xf numFmtId="0" fontId="0" fillId="0" borderId="6" xfId="0" applyBorder="1" applyAlignment="1">
      <alignment/>
    </xf>
    <xf numFmtId="0" fontId="0" fillId="0" borderId="7" xfId="0" applyBorder="1" applyAlignment="1" quotePrefix="1">
      <alignment/>
    </xf>
    <xf numFmtId="0" fontId="0" fillId="0" borderId="2" xfId="0" applyBorder="1" applyAlignment="1" quotePrefix="1">
      <alignment/>
    </xf>
    <xf numFmtId="0" fontId="0" fillId="0" borderId="8" xfId="0" applyBorder="1" applyAlignment="1" quotePrefix="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2" xfId="0" applyBorder="1" applyAlignment="1" quotePrefix="1">
      <alignment/>
    </xf>
    <xf numFmtId="0" fontId="0" fillId="0" borderId="13" xfId="0" applyBorder="1" applyAlignment="1" quotePrefix="1">
      <alignment/>
    </xf>
    <xf numFmtId="0" fontId="0" fillId="0" borderId="6" xfId="0" applyBorder="1" applyAlignment="1" quotePrefix="1">
      <alignment/>
    </xf>
    <xf numFmtId="0" fontId="0" fillId="0" borderId="13" xfId="0" applyBorder="1" applyAlignment="1">
      <alignment/>
    </xf>
    <xf numFmtId="0" fontId="0" fillId="0" borderId="0" xfId="0" applyBorder="1" applyAlignment="1">
      <alignment/>
    </xf>
    <xf numFmtId="0" fontId="0" fillId="0" borderId="2" xfId="0" applyBorder="1" applyAlignment="1" quotePrefix="1">
      <alignment horizontal="center"/>
    </xf>
    <xf numFmtId="0" fontId="0" fillId="0" borderId="8" xfId="0" applyBorder="1" applyAlignment="1" quotePrefix="1">
      <alignment horizontal="center"/>
    </xf>
    <xf numFmtId="0" fontId="0" fillId="0" borderId="3" xfId="0" applyBorder="1" applyAlignment="1" quotePrefix="1">
      <alignment horizontal="center"/>
    </xf>
    <xf numFmtId="0" fontId="0" fillId="0" borderId="4" xfId="0" applyBorder="1" applyAlignment="1" quotePrefix="1">
      <alignment horizontal="center"/>
    </xf>
    <xf numFmtId="0" fontId="0" fillId="0" borderId="5" xfId="0" applyBorder="1" applyAlignment="1">
      <alignment horizontal="center"/>
    </xf>
    <xf numFmtId="0" fontId="0" fillId="0" borderId="6" xfId="0" applyBorder="1" applyAlignment="1">
      <alignment horizontal="center"/>
    </xf>
    <xf numFmtId="0" fontId="0" fillId="2" borderId="14" xfId="0" applyFill="1" applyBorder="1" applyAlignment="1">
      <alignment/>
    </xf>
    <xf numFmtId="0" fontId="0" fillId="2" borderId="15" xfId="0" applyFill="1" applyBorder="1" applyAlignment="1">
      <alignment/>
    </xf>
    <xf numFmtId="0" fontId="0" fillId="2" borderId="1" xfId="0" applyFill="1" applyBorder="1" applyAlignment="1">
      <alignment/>
    </xf>
    <xf numFmtId="0" fontId="0" fillId="2" borderId="16" xfId="0" applyFill="1" applyBorder="1" applyAlignment="1">
      <alignment/>
    </xf>
    <xf numFmtId="0" fontId="0" fillId="0" borderId="17" xfId="0" applyBorder="1" applyAlignment="1" quotePrefix="1">
      <alignment/>
    </xf>
    <xf numFmtId="176" fontId="0" fillId="0" borderId="0" xfId="0" applyNumberFormat="1" applyBorder="1" applyAlignment="1">
      <alignment/>
    </xf>
    <xf numFmtId="176" fontId="0" fillId="0" borderId="10" xfId="0" applyNumberFormat="1" applyBorder="1" applyAlignment="1">
      <alignment/>
    </xf>
    <xf numFmtId="176" fontId="0" fillId="0" borderId="18" xfId="0" applyNumberFormat="1" applyBorder="1" applyAlignment="1">
      <alignment/>
    </xf>
    <xf numFmtId="176" fontId="0" fillId="0" borderId="19" xfId="0" applyNumberFormat="1" applyBorder="1" applyAlignment="1">
      <alignment/>
    </xf>
    <xf numFmtId="176" fontId="0" fillId="0" borderId="20" xfId="0" applyNumberFormat="1" applyBorder="1" applyAlignment="1">
      <alignment/>
    </xf>
    <xf numFmtId="176" fontId="0" fillId="0" borderId="21" xfId="0" applyNumberFormat="1" applyBorder="1" applyAlignment="1">
      <alignment/>
    </xf>
    <xf numFmtId="176" fontId="0" fillId="0" borderId="22" xfId="0" applyNumberFormat="1" applyBorder="1" applyAlignment="1">
      <alignment/>
    </xf>
    <xf numFmtId="176" fontId="0" fillId="0" borderId="23" xfId="0" applyNumberFormat="1" applyBorder="1" applyAlignment="1">
      <alignment/>
    </xf>
    <xf numFmtId="176" fontId="0" fillId="0" borderId="24" xfId="0" applyNumberFormat="1" applyBorder="1" applyAlignment="1">
      <alignment/>
    </xf>
    <xf numFmtId="176" fontId="0" fillId="0" borderId="25" xfId="0" applyNumberFormat="1" applyBorder="1" applyAlignment="1">
      <alignment/>
    </xf>
    <xf numFmtId="176" fontId="0" fillId="0" borderId="26" xfId="0" applyNumberFormat="1" applyBorder="1" applyAlignment="1">
      <alignment/>
    </xf>
    <xf numFmtId="0" fontId="0" fillId="2" borderId="27" xfId="0" applyFill="1" applyBorder="1" applyAlignment="1">
      <alignment/>
    </xf>
    <xf numFmtId="0" fontId="0" fillId="2" borderId="28" xfId="0" applyFill="1" applyBorder="1" applyAlignment="1">
      <alignment/>
    </xf>
    <xf numFmtId="0" fontId="0" fillId="2" borderId="29" xfId="0" applyFill="1" applyBorder="1" applyAlignment="1">
      <alignment/>
    </xf>
    <xf numFmtId="0" fontId="0" fillId="2" borderId="11" xfId="0" applyFill="1" applyBorder="1" applyAlignment="1">
      <alignment/>
    </xf>
    <xf numFmtId="0" fontId="0" fillId="0" borderId="12" xfId="0" applyBorder="1" applyAlignment="1">
      <alignment horizontal="center"/>
    </xf>
    <xf numFmtId="0" fontId="0" fillId="0" borderId="5" xfId="0" applyFill="1" applyBorder="1" applyAlignment="1">
      <alignment horizontal="center"/>
    </xf>
    <xf numFmtId="0" fontId="0" fillId="2" borderId="30" xfId="0" applyFill="1" applyBorder="1" applyAlignment="1">
      <alignment/>
    </xf>
    <xf numFmtId="0" fontId="0" fillId="2" borderId="4" xfId="0" applyFill="1" applyBorder="1" applyAlignment="1">
      <alignment/>
    </xf>
    <xf numFmtId="0" fontId="0" fillId="0" borderId="4" xfId="0" applyFill="1" applyBorder="1" applyAlignment="1">
      <alignment horizontal="center"/>
    </xf>
    <xf numFmtId="177" fontId="0" fillId="0" borderId="17" xfId="0" applyNumberFormat="1" applyFill="1" applyBorder="1" applyAlignment="1">
      <alignment/>
    </xf>
    <xf numFmtId="177" fontId="0" fillId="0" borderId="17" xfId="0" applyNumberFormat="1" applyFill="1" applyBorder="1" applyAlignment="1">
      <alignment horizontal="center"/>
    </xf>
    <xf numFmtId="179" fontId="0" fillId="0" borderId="31" xfId="0" applyNumberFormat="1" applyFill="1" applyBorder="1" applyAlignment="1">
      <alignment/>
    </xf>
    <xf numFmtId="177" fontId="0" fillId="0" borderId="6" xfId="0" applyNumberFormat="1" applyFill="1" applyBorder="1" applyAlignment="1">
      <alignment/>
    </xf>
    <xf numFmtId="177" fontId="0" fillId="0" borderId="6" xfId="0" applyNumberFormat="1" applyFill="1" applyBorder="1" applyAlignment="1">
      <alignment horizontal="center"/>
    </xf>
    <xf numFmtId="179" fontId="0" fillId="0" borderId="32" xfId="0" applyNumberFormat="1" applyFill="1" applyBorder="1" applyAlignment="1">
      <alignment/>
    </xf>
    <xf numFmtId="0" fontId="0" fillId="0" borderId="12" xfId="0" applyFill="1" applyBorder="1" applyAlignment="1">
      <alignment horizontal="center"/>
    </xf>
    <xf numFmtId="0" fontId="0" fillId="0" borderId="27" xfId="0" applyFill="1" applyBorder="1" applyAlignment="1">
      <alignment horizontal="center"/>
    </xf>
    <xf numFmtId="0" fontId="0" fillId="0" borderId="2" xfId="0" applyBorder="1" applyAlignment="1">
      <alignment horizontal="center"/>
    </xf>
    <xf numFmtId="177" fontId="0" fillId="0" borderId="33" xfId="0" applyNumberFormat="1" applyFill="1" applyBorder="1" applyAlignment="1">
      <alignment horizontal="center"/>
    </xf>
    <xf numFmtId="177" fontId="0" fillId="0" borderId="34" xfId="0" applyNumberFormat="1" applyFill="1" applyBorder="1" applyAlignment="1">
      <alignment horizontal="center"/>
    </xf>
    <xf numFmtId="0" fontId="0" fillId="0" borderId="3" xfId="0" applyFill="1" applyBorder="1" applyAlignment="1">
      <alignment horizontal="center"/>
    </xf>
    <xf numFmtId="178" fontId="0" fillId="0" borderId="35" xfId="0" applyNumberFormat="1" applyFill="1" applyBorder="1" applyAlignment="1">
      <alignment horizontal="center"/>
    </xf>
    <xf numFmtId="178" fontId="0" fillId="0" borderId="36" xfId="0" applyNumberFormat="1" applyFill="1" applyBorder="1" applyAlignment="1">
      <alignment horizontal="center"/>
    </xf>
    <xf numFmtId="178" fontId="0" fillId="0" borderId="37" xfId="0" applyNumberFormat="1" applyFill="1" applyBorder="1" applyAlignment="1">
      <alignment horizontal="center"/>
    </xf>
    <xf numFmtId="179" fontId="0" fillId="0" borderId="38" xfId="0" applyNumberFormat="1" applyFill="1" applyBorder="1" applyAlignment="1">
      <alignment/>
    </xf>
    <xf numFmtId="177" fontId="0" fillId="0" borderId="33" xfId="0" applyNumberFormat="1" applyFill="1" applyBorder="1" applyAlignment="1">
      <alignment/>
    </xf>
    <xf numFmtId="177" fontId="0" fillId="0" borderId="34" xfId="0" applyNumberFormat="1" applyFill="1" applyBorder="1" applyAlignment="1">
      <alignment/>
    </xf>
    <xf numFmtId="0" fontId="0" fillId="0" borderId="28" xfId="0" applyBorder="1" applyAlignment="1">
      <alignment horizontal="center"/>
    </xf>
    <xf numFmtId="0" fontId="0" fillId="0" borderId="9" xfId="0" applyFill="1" applyBorder="1" applyAlignment="1">
      <alignment horizontal="center"/>
    </xf>
    <xf numFmtId="177" fontId="0" fillId="0" borderId="39" xfId="0" applyNumberFormat="1" applyFill="1" applyBorder="1" applyAlignment="1">
      <alignment horizontal="center"/>
    </xf>
    <xf numFmtId="178" fontId="0" fillId="0" borderId="40" xfId="0" applyNumberFormat="1" applyFill="1" applyBorder="1" applyAlignment="1">
      <alignment horizontal="center"/>
    </xf>
    <xf numFmtId="179" fontId="0" fillId="0" borderId="41" xfId="0" applyNumberFormat="1" applyFill="1" applyBorder="1" applyAlignment="1">
      <alignment/>
    </xf>
    <xf numFmtId="177" fontId="0" fillId="0" borderId="39" xfId="0" applyNumberFormat="1" applyFill="1" applyBorder="1" applyAlignment="1">
      <alignment/>
    </xf>
    <xf numFmtId="0" fontId="0" fillId="0" borderId="5" xfId="0" applyBorder="1" applyAlignment="1">
      <alignment/>
    </xf>
    <xf numFmtId="0" fontId="4" fillId="0" borderId="0" xfId="0" applyFont="1" applyAlignment="1">
      <alignment/>
    </xf>
    <xf numFmtId="0" fontId="0" fillId="0" borderId="39" xfId="0" applyFill="1" applyBorder="1" applyAlignment="1" quotePrefix="1">
      <alignment horizontal="center"/>
    </xf>
    <xf numFmtId="0" fontId="0" fillId="0" borderId="17" xfId="0" applyFill="1" applyBorder="1" applyAlignment="1" quotePrefix="1">
      <alignment horizontal="center"/>
    </xf>
    <xf numFmtId="0" fontId="0" fillId="0" borderId="34" xfId="0" applyFill="1" applyBorder="1" applyAlignment="1" quotePrefix="1">
      <alignment horizontal="center"/>
    </xf>
    <xf numFmtId="177" fontId="0" fillId="3" borderId="42" xfId="0" applyNumberFormat="1" applyFill="1" applyBorder="1" applyAlignment="1">
      <alignment/>
    </xf>
    <xf numFmtId="177" fontId="0" fillId="3" borderId="14" xfId="0" applyNumberFormat="1" applyFill="1" applyBorder="1" applyAlignment="1">
      <alignment/>
    </xf>
    <xf numFmtId="177" fontId="0" fillId="3" borderId="43" xfId="0" applyNumberFormat="1" applyFill="1" applyBorder="1" applyAlignment="1">
      <alignment/>
    </xf>
    <xf numFmtId="177" fontId="0" fillId="3" borderId="29" xfId="0" applyNumberFormat="1" applyFill="1" applyBorder="1" applyAlignment="1">
      <alignment/>
    </xf>
    <xf numFmtId="177" fontId="0" fillId="3" borderId="44" xfId="0" applyNumberFormat="1" applyFill="1" applyBorder="1" applyAlignment="1">
      <alignment/>
    </xf>
    <xf numFmtId="177" fontId="0" fillId="3" borderId="35" xfId="0" applyNumberFormat="1" applyFill="1" applyBorder="1" applyAlignment="1">
      <alignment/>
    </xf>
    <xf numFmtId="177" fontId="0" fillId="3" borderId="36" xfId="0" applyNumberFormat="1" applyFill="1" applyBorder="1" applyAlignment="1">
      <alignment/>
    </xf>
    <xf numFmtId="177" fontId="0" fillId="3" borderId="37" xfId="0" applyNumberFormat="1" applyFill="1" applyBorder="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0" fillId="0" borderId="28" xfId="0" applyBorder="1" applyAlignment="1">
      <alignment/>
    </xf>
    <xf numFmtId="0" fontId="0" fillId="0" borderId="9" xfId="0" applyBorder="1" applyAlignment="1">
      <alignment/>
    </xf>
    <xf numFmtId="0" fontId="0" fillId="0" borderId="27"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horizontal="right"/>
    </xf>
    <xf numFmtId="0" fontId="0" fillId="0" borderId="4" xfId="0" applyBorder="1" applyAlignment="1">
      <alignment horizontal="right"/>
    </xf>
    <xf numFmtId="0" fontId="0" fillId="0" borderId="0"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18"/>
  <sheetViews>
    <sheetView workbookViewId="0" topLeftCell="A1">
      <selection activeCell="A1" sqref="A1"/>
    </sheetView>
  </sheetViews>
  <sheetFormatPr defaultColWidth="9.00390625" defaultRowHeight="13.5"/>
  <cols>
    <col min="1" max="1" width="1.625" style="0" customWidth="1"/>
  </cols>
  <sheetData>
    <row r="1" ht="6" customHeight="1"/>
    <row r="2" ht="13.5">
      <c r="B2" s="76" t="s">
        <v>48</v>
      </c>
    </row>
    <row r="3" ht="13.5">
      <c r="B3" t="s">
        <v>57</v>
      </c>
    </row>
    <row r="4" ht="13.5">
      <c r="B4" t="s">
        <v>53</v>
      </c>
    </row>
    <row r="5" ht="13.5">
      <c r="B5" t="s">
        <v>58</v>
      </c>
    </row>
    <row r="7" ht="13.5">
      <c r="B7" s="76" t="s">
        <v>49</v>
      </c>
    </row>
    <row r="8" ht="13.5">
      <c r="B8" t="s">
        <v>50</v>
      </c>
    </row>
    <row r="9" ht="13.5">
      <c r="B9" t="s">
        <v>54</v>
      </c>
    </row>
    <row r="10" ht="13.5">
      <c r="B10" t="s">
        <v>55</v>
      </c>
    </row>
    <row r="11" ht="13.5">
      <c r="B11" t="s">
        <v>51</v>
      </c>
    </row>
    <row r="12" ht="13.5">
      <c r="B12" t="s">
        <v>56</v>
      </c>
    </row>
    <row r="14" ht="13.5">
      <c r="B14" s="76" t="s">
        <v>52</v>
      </c>
    </row>
    <row r="15" ht="13.5">
      <c r="B15" t="s">
        <v>59</v>
      </c>
    </row>
    <row r="16" ht="13.5">
      <c r="B16" t="s">
        <v>60</v>
      </c>
    </row>
    <row r="17" ht="13.5">
      <c r="B17" t="s">
        <v>61</v>
      </c>
    </row>
    <row r="18" ht="13.5">
      <c r="B18" t="s">
        <v>62</v>
      </c>
    </row>
  </sheetData>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A1" sqref="A1:B2"/>
    </sheetView>
  </sheetViews>
  <sheetFormatPr defaultColWidth="9.00390625" defaultRowHeight="13.5"/>
  <cols>
    <col min="1" max="1" width="1.625" style="0" customWidth="1"/>
    <col min="2" max="12" width="12.125" style="0" customWidth="1"/>
    <col min="13" max="24" width="5.625" style="0" customWidth="1"/>
  </cols>
  <sheetData>
    <row r="1" spans="1:2" ht="6" customHeight="1">
      <c r="A1" s="88" t="s">
        <v>0</v>
      </c>
      <c r="B1" s="89"/>
    </row>
    <row r="2" spans="1:2" ht="13.5">
      <c r="A2" s="89"/>
      <c r="B2" s="89"/>
    </row>
    <row r="3" ht="14.25" thickBot="1"/>
    <row r="4" spans="2:3" ht="14.25" thickBot="1">
      <c r="B4" s="75" t="s">
        <v>1</v>
      </c>
      <c r="C4" s="19"/>
    </row>
    <row r="5" spans="2:12" ht="14.25" thickBot="1">
      <c r="B5" s="24" t="s">
        <v>13</v>
      </c>
      <c r="C5" s="8" t="s">
        <v>2</v>
      </c>
      <c r="D5" s="7" t="s">
        <v>3</v>
      </c>
      <c r="E5" s="9" t="s">
        <v>4</v>
      </c>
      <c r="F5" s="3" t="s">
        <v>5</v>
      </c>
      <c r="G5" s="9" t="s">
        <v>6</v>
      </c>
      <c r="H5" s="3" t="s">
        <v>7</v>
      </c>
      <c r="I5" s="9" t="s">
        <v>8</v>
      </c>
      <c r="J5" s="3" t="s">
        <v>9</v>
      </c>
      <c r="K5" s="9" t="s">
        <v>10</v>
      </c>
      <c r="L5" s="4" t="s">
        <v>11</v>
      </c>
    </row>
    <row r="6" spans="2:12" ht="14.25" thickBot="1">
      <c r="B6" s="25" t="s">
        <v>12</v>
      </c>
      <c r="C6" s="26">
        <v>25</v>
      </c>
      <c r="D6" s="48">
        <v>30</v>
      </c>
      <c r="E6" s="27">
        <v>35</v>
      </c>
      <c r="F6" s="28">
        <v>50</v>
      </c>
      <c r="G6" s="27">
        <v>100</v>
      </c>
      <c r="H6" s="28">
        <v>300</v>
      </c>
      <c r="I6" s="27">
        <v>500</v>
      </c>
      <c r="J6" s="28">
        <v>1000</v>
      </c>
      <c r="K6" s="27">
        <v>4000</v>
      </c>
      <c r="L6" s="29">
        <v>10000</v>
      </c>
    </row>
    <row r="7" ht="14.25" thickBot="1"/>
    <row r="8" ht="14.25" thickBot="1">
      <c r="B8" s="46" t="s">
        <v>38</v>
      </c>
    </row>
    <row r="9" spans="2:3" ht="14.25" thickBot="1">
      <c r="B9" s="47" t="s">
        <v>12</v>
      </c>
      <c r="C9" s="49">
        <v>350</v>
      </c>
    </row>
    <row r="10" spans="2:3" ht="14.25" thickBot="1">
      <c r="B10" s="47" t="s">
        <v>39</v>
      </c>
      <c r="C10" s="29">
        <v>10</v>
      </c>
    </row>
    <row r="11" ht="14.25" thickBot="1"/>
    <row r="12" spans="3:8" ht="14.25" thickBot="1">
      <c r="C12" s="24" t="s">
        <v>46</v>
      </c>
      <c r="G12" s="11"/>
      <c r="H12" s="24" t="s">
        <v>45</v>
      </c>
    </row>
    <row r="13" spans="3:12" ht="14.25" thickBot="1">
      <c r="C13" s="59" t="s">
        <v>41</v>
      </c>
      <c r="D13" s="47" t="s">
        <v>42</v>
      </c>
      <c r="E13" s="62" t="s">
        <v>43</v>
      </c>
      <c r="F13" s="47" t="s">
        <v>30</v>
      </c>
      <c r="G13" s="50" t="s">
        <v>44</v>
      </c>
      <c r="H13" s="59" t="s">
        <v>41</v>
      </c>
      <c r="I13" s="47" t="s">
        <v>42</v>
      </c>
      <c r="J13" s="62" t="s">
        <v>43</v>
      </c>
      <c r="K13" s="47" t="s">
        <v>30</v>
      </c>
      <c r="L13" s="50" t="s">
        <v>44</v>
      </c>
    </row>
    <row r="14" spans="2:12" ht="13.5">
      <c r="B14" s="77" t="s">
        <v>63</v>
      </c>
      <c r="C14" s="85">
        <f>MIN('期待値'!AK3:AT3)</f>
        <v>375</v>
      </c>
      <c r="D14" s="60" t="str">
        <f>CONCATENATE("+",MATCH(C14,'期待値'!AK3:AT3,0))</f>
        <v>+1</v>
      </c>
      <c r="E14" s="63" t="str">
        <f ca="1">IF($C$10&gt;=1,CONCATENATE("×",ROUNDUP(100/OFFSET(G$13,$C$10,0,1,1),0),"個"),"---")</f>
        <v>×34個</v>
      </c>
      <c r="F14" s="67">
        <f ca="1">OFFSET('成功率'!AK6,0,MATCH(C14,'期待値'!AK3:AT3,0),1,1)</f>
        <v>100</v>
      </c>
      <c r="G14" s="66">
        <f>F14</f>
        <v>100</v>
      </c>
      <c r="H14" s="80">
        <f>MIN('期待値'!Z3:AI3)</f>
        <v>375</v>
      </c>
      <c r="I14" s="60" t="str">
        <f>CONCATENATE("+",MATCH(H14,'期待値'!Z3:AI3,0))</f>
        <v>+1</v>
      </c>
      <c r="J14" s="63" t="str">
        <f ca="1">IF($C$10&gt;=1,CONCATENATE("×",ROUNDUP(100/OFFSET(L$13,$C$10,0,1,1),0),"個"),"---")</f>
        <v>×44個</v>
      </c>
      <c r="K14" s="67">
        <f ca="1">OFFSET('成功率'!Z6,0,MATCH(H14,'期待値'!Z3:AI3,0),1,1)</f>
        <v>100</v>
      </c>
      <c r="L14" s="66">
        <f>K14</f>
        <v>100</v>
      </c>
    </row>
    <row r="15" spans="2:12" ht="13.5">
      <c r="B15" s="78" t="s">
        <v>64</v>
      </c>
      <c r="C15" s="86">
        <f>MIN('期待値'!AK4:AT4)</f>
        <v>400</v>
      </c>
      <c r="D15" s="52" t="str">
        <f>CONCATENATE("+",MATCH(C15,'期待値'!AK4:AT4,0))</f>
        <v>+1</v>
      </c>
      <c r="E15" s="64" t="str">
        <f ca="1">IF($C$10&gt;=2,CONCATENATE("×",ROUNDUP(100/OFFSET(G$13,$C$10,0,1,1)*G14/100,0),"個"),"---")</f>
        <v>×34個</v>
      </c>
      <c r="F15" s="51">
        <f ca="1">OFFSET('成功率'!AK7,0,MATCH(C15,'期待値'!AK4:AT4,0),1,1)</f>
        <v>100</v>
      </c>
      <c r="G15" s="53">
        <f>G14*F15/100</f>
        <v>100</v>
      </c>
      <c r="H15" s="83">
        <f>MIN('期待値'!Z4:AI4)</f>
        <v>407.1246819338422</v>
      </c>
      <c r="I15" s="52" t="str">
        <f>CONCATENATE("+",MATCH(H15,'期待値'!Z4:AI4,0))</f>
        <v>+1</v>
      </c>
      <c r="J15" s="64" t="str">
        <f ca="1">IF($C$10&gt;=2,CONCATENATE("×",ROUNDUP(100/OFFSET(L$13,$C$10,0,1,1)*L14/100,0),"個"),"---")</f>
        <v>×44個</v>
      </c>
      <c r="K15" s="51">
        <f ca="1">OFFSET('成功率'!Z7,0,MATCH(H15,'期待値'!Z4:AI4,0),1,1)</f>
        <v>98.25</v>
      </c>
      <c r="L15" s="53">
        <f>L14*K15/100</f>
        <v>98.25</v>
      </c>
    </row>
    <row r="16" spans="2:12" ht="13.5">
      <c r="B16" s="78" t="s">
        <v>65</v>
      </c>
      <c r="C16" s="86">
        <f>MIN('期待値'!AK5:AT5)</f>
        <v>445.0261780104712</v>
      </c>
      <c r="D16" s="52" t="str">
        <f>CONCATENATE("+",MATCH(C16,'期待値'!AK5:AT5,0))</f>
        <v>+1</v>
      </c>
      <c r="E16" s="64" t="str">
        <f ca="1">IF($C$10&gt;=3,CONCATENATE("×",ROUNDUP(100/OFFSET(G$13,$C$10,0,1,1)*G15/100,0),"個"),"---")</f>
        <v>×34個</v>
      </c>
      <c r="F16" s="51">
        <f ca="1">OFFSET('成功率'!AK8,0,MATCH(C16,'期待値'!AK5:AT5,0),1,1)</f>
        <v>95.5</v>
      </c>
      <c r="G16" s="53">
        <f aca="true" t="shared" si="0" ref="G16:G23">G15*F16/100</f>
        <v>95.5</v>
      </c>
      <c r="H16" s="83">
        <f>MIN('期待値'!Z5:AI5)</f>
        <v>462.16543522336065</v>
      </c>
      <c r="I16" s="52" t="str">
        <f>CONCATENATE("+",MATCH(H16,'期待値'!Z5:AI5,0))</f>
        <v>+1</v>
      </c>
      <c r="J16" s="64" t="str">
        <f ca="1">IF($C$10&gt;=3,CONCATENATE("×",ROUNDUP(100/OFFSET(L$13,$C$10,0,1,1)*L15/100,0),"個"),"---")</f>
        <v>×43個</v>
      </c>
      <c r="K16" s="51">
        <f ca="1">OFFSET('成功率'!Z8,0,MATCH(H16,'期待値'!Z5:AI5,0),1,1)</f>
        <v>93.5</v>
      </c>
      <c r="L16" s="53">
        <f aca="true" t="shared" si="1" ref="L16:L23">L15*K16/100</f>
        <v>91.86375</v>
      </c>
    </row>
    <row r="17" spans="2:12" ht="13.5">
      <c r="B17" s="78" t="s">
        <v>66</v>
      </c>
      <c r="C17" s="86">
        <f>MIN('期待値'!AK6:AT6)</f>
        <v>539.3552561915407</v>
      </c>
      <c r="D17" s="52" t="str">
        <f>CONCATENATE("+",MATCH(C17,'期待値'!AK6:AT6,0))</f>
        <v>+3</v>
      </c>
      <c r="E17" s="64" t="str">
        <f ca="1">IF($C$10&gt;=4,CONCATENATE("×",ROUNDUP(100/OFFSET(G$13,$C$10,0,1,1)*G16/100,0),"個"),"---")</f>
        <v>×32個</v>
      </c>
      <c r="F17" s="51">
        <f ca="1">OFFSET('成功率'!AK9,0,MATCH(C17,'期待値'!AK6:AT6,0),1,1)</f>
        <v>89</v>
      </c>
      <c r="G17" s="53">
        <f t="shared" si="0"/>
        <v>84.995</v>
      </c>
      <c r="H17" s="83">
        <f>MIN('期待値'!Z6:AI6)</f>
        <v>571.4545232452421</v>
      </c>
      <c r="I17" s="52" t="str">
        <f>CONCATENATE("+",MATCH(H17,'期待値'!Z6:AI6,0))</f>
        <v>+3</v>
      </c>
      <c r="J17" s="64" t="str">
        <f ca="1">IF($C$10&gt;=4,CONCATENATE("×",ROUNDUP(100/OFFSET(L$13,$C$10,0,1,1)*L16/100,0),"個"),"---")</f>
        <v>×41個</v>
      </c>
      <c r="K17" s="51">
        <f ca="1">OFFSET('成功率'!Z9,0,MATCH(H17,'期待値'!Z6:AI6,0),1,1)</f>
        <v>87</v>
      </c>
      <c r="L17" s="53">
        <f t="shared" si="1"/>
        <v>79.9214625</v>
      </c>
    </row>
    <row r="18" spans="2:12" ht="13.5">
      <c r="B18" s="78" t="s">
        <v>67</v>
      </c>
      <c r="C18" s="86">
        <f>MIN('期待値'!AK7:AT7)</f>
        <v>785.8070082553876</v>
      </c>
      <c r="D18" s="52" t="str">
        <f>CONCATENATE("+",MATCH(C18,'期待値'!AK7:AT7,0))</f>
        <v>+4</v>
      </c>
      <c r="E18" s="64" t="str">
        <f ca="1">IF($C$10&gt;=5,CONCATENATE("×",ROUNDUP(100/OFFSET(G$13,$C$10,0,1,1)*G17/100,0),"個"),"---")</f>
        <v>×29個</v>
      </c>
      <c r="F18" s="51">
        <f ca="1">OFFSET('成功率'!AK10,0,MATCH(C18,'期待値'!AK7:AT7,0),1,1)</f>
        <v>75</v>
      </c>
      <c r="G18" s="53">
        <f t="shared" si="0"/>
        <v>63.74625</v>
      </c>
      <c r="H18" s="83">
        <f>MIN('期待値'!Z7:AI7)</f>
        <v>851.3075660893727</v>
      </c>
      <c r="I18" s="52" t="str">
        <f>CONCATENATE("+",MATCH(H18,'期待値'!Z7:AI7,0))</f>
        <v>+4</v>
      </c>
      <c r="J18" s="64" t="str">
        <f ca="1">IF($C$10&gt;=5,CONCATENATE("×",ROUNDUP(100/OFFSET(L$13,$C$10,0,1,1)*L17/100,0),"個"),"---")</f>
        <v>×35個</v>
      </c>
      <c r="K18" s="51">
        <f ca="1">OFFSET('成功率'!Z10,0,MATCH(H18,'期待値'!Z7:AI7,0),1,1)</f>
        <v>73</v>
      </c>
      <c r="L18" s="53">
        <f t="shared" si="1"/>
        <v>58.342667625000004</v>
      </c>
    </row>
    <row r="19" spans="2:12" ht="13.5">
      <c r="B19" s="78" t="s">
        <v>68</v>
      </c>
      <c r="C19" s="86">
        <f>MIN('期待値'!AK8:AT8)</f>
        <v>1393.011680425646</v>
      </c>
      <c r="D19" s="52" t="str">
        <f>CONCATENATE("+",MATCH(C19,'期待値'!AK8:AT8,0))</f>
        <v>+4</v>
      </c>
      <c r="E19" s="64" t="str">
        <f ca="1">IF($C$10&gt;=6,CONCATENATE("×",ROUNDUP(100/OFFSET(G$13,$C$10,0,1,1)*G18/100,0),"個"),"---")</f>
        <v>×22個</v>
      </c>
      <c r="F19" s="51">
        <f ca="1">OFFSET('成功率'!AK11,0,MATCH(C19,'期待値'!AK8:AT8,0),1,1)</f>
        <v>60</v>
      </c>
      <c r="G19" s="53">
        <f t="shared" si="0"/>
        <v>38.24775</v>
      </c>
      <c r="H19" s="83">
        <f>MIN('期待値'!Z8:AI8)</f>
        <v>1553.9785622230563</v>
      </c>
      <c r="I19" s="52" t="str">
        <f>CONCATENATE("+",MATCH(H19,'期待値'!Z8:AI8,0))</f>
        <v>+4</v>
      </c>
      <c r="J19" s="64" t="str">
        <f ca="1">IF($C$10&gt;=6,CONCATENATE("×",ROUNDUP(100/OFFSET(L$13,$C$10,0,1,1)*L18/100,0),"個"),"---")</f>
        <v>×26個</v>
      </c>
      <c r="K19" s="51">
        <f ca="1">OFFSET('成功率'!Z11,0,MATCH(H19,'期待値'!Z8:AI8,0),1,1)</f>
        <v>58</v>
      </c>
      <c r="L19" s="53">
        <f t="shared" si="1"/>
        <v>33.838747222500004</v>
      </c>
    </row>
    <row r="20" spans="2:12" ht="13.5">
      <c r="B20" s="78" t="s">
        <v>69</v>
      </c>
      <c r="C20" s="86">
        <f>MIN('期待値'!AK9:AT9)</f>
        <v>3046.9626131135637</v>
      </c>
      <c r="D20" s="52" t="str">
        <f>CONCATENATE("+",MATCH(C20,'期待値'!AK9:AT9,0))</f>
        <v>+5</v>
      </c>
      <c r="E20" s="64" t="str">
        <f ca="1">IF($C$10&gt;=7,CONCATENATE("×",ROUNDUP(100/OFFSET(G$13,$C$10,0,1,1)*G19/100,0),"個"),"---")</f>
        <v>×13個</v>
      </c>
      <c r="F20" s="51">
        <f ca="1">OFFSET('成功率'!AK12,0,MATCH(C20,'期待値'!AK9:AT9,0),1,1)</f>
        <v>49</v>
      </c>
      <c r="G20" s="53">
        <f t="shared" si="0"/>
        <v>18.7413975</v>
      </c>
      <c r="H20" s="83">
        <f>MIN('期待値'!Z9:AI9)</f>
        <v>3519.103323878843</v>
      </c>
      <c r="I20" s="52" t="str">
        <f>CONCATENATE("+",MATCH(H20,'期待値'!Z9:AI9,0))</f>
        <v>+5</v>
      </c>
      <c r="J20" s="64" t="str">
        <f ca="1">IF($C$10&gt;=7,CONCATENATE("×",ROUNDUP(100/OFFSET(L$13,$C$10,0,1,1)*L19/100,0),"個"),"---")</f>
        <v>×15個</v>
      </c>
      <c r="K20" s="51">
        <f ca="1">OFFSET('成功率'!Z12,0,MATCH(H20,'期待値'!Z9:AI9,0),1,1)</f>
        <v>47</v>
      </c>
      <c r="L20" s="53">
        <f t="shared" si="1"/>
        <v>15.904211194575003</v>
      </c>
    </row>
    <row r="21" spans="2:12" ht="13.5">
      <c r="B21" s="78" t="s">
        <v>70</v>
      </c>
      <c r="C21" s="86">
        <f>MIN('期待値'!AK10:AT10)</f>
        <v>6954.8286531638505</v>
      </c>
      <c r="D21" s="52" t="str">
        <f>CONCATENATE("+",MATCH(C21,'期待値'!AK10:AT10,0))</f>
        <v>+7</v>
      </c>
      <c r="E21" s="64" t="str">
        <f ca="1">IF($C$10&gt;=8,CONCATENATE("×",ROUNDUP(100/OFFSET(G$13,$C$10,0,1,1)*G20/100,0),"個"),"---")</f>
        <v>×7個</v>
      </c>
      <c r="F21" s="51">
        <f ca="1">OFFSET('成功率'!AK13,0,MATCH(C21,'期待値'!AK10:AT10,0),1,1)</f>
        <v>51</v>
      </c>
      <c r="G21" s="53">
        <f t="shared" si="0"/>
        <v>9.558112725</v>
      </c>
      <c r="H21" s="83">
        <f>MIN('期待値'!Z10:AI10)</f>
        <v>8202.251681385394</v>
      </c>
      <c r="I21" s="52" t="str">
        <f>CONCATENATE("+",MATCH(H21,'期待値'!Z10:AI10,0))</f>
        <v>+7</v>
      </c>
      <c r="J21" s="64" t="str">
        <f ca="1">IF($C$10&gt;=8,CONCATENATE("×",ROUNDUP(100/OFFSET(L$13,$C$10,0,1,1)*L20/100,0),"個"),"---")</f>
        <v>×7個</v>
      </c>
      <c r="K21" s="51">
        <f ca="1">OFFSET('成功率'!Z13,0,MATCH(H21,'期待値'!Z10:AI10,0),1,1)</f>
        <v>49</v>
      </c>
      <c r="L21" s="53">
        <f t="shared" si="1"/>
        <v>7.793063485341752</v>
      </c>
    </row>
    <row r="22" spans="2:12" ht="13.5">
      <c r="B22" s="78" t="s">
        <v>71</v>
      </c>
      <c r="C22" s="86">
        <f>MIN('期待値'!AK11:AT11)</f>
        <v>15080.243892253746</v>
      </c>
      <c r="D22" s="52" t="str">
        <f>CONCATENATE("+",MATCH(C22,'期待値'!AK11:AT11,0))</f>
        <v>+8</v>
      </c>
      <c r="E22" s="64" t="str">
        <f ca="1">IF($C$10&gt;=9,CONCATENATE("×",ROUNDUP(100/OFFSET(G$13,$C$10,0,1,1)*G21/100,0),"個"),"---")</f>
        <v>×4個</v>
      </c>
      <c r="F22" s="51">
        <f ca="1">OFFSET('成功率'!AK14,0,MATCH(C22,'期待値'!AK11:AT11,0),1,1)</f>
        <v>52.75</v>
      </c>
      <c r="G22" s="53">
        <f t="shared" si="0"/>
        <v>5.0419044624375005</v>
      </c>
      <c r="H22" s="83">
        <f>MIN('期待値'!Z11:AI11)</f>
        <v>18132.515628345605</v>
      </c>
      <c r="I22" s="52" t="str">
        <f>CONCATENATE("+",MATCH(H22,'期待値'!Z11:AI11,0))</f>
        <v>+8</v>
      </c>
      <c r="J22" s="64" t="str">
        <f ca="1">IF($C$10&gt;=9,CONCATENATE("×",ROUNDUP(100/OFFSET(L$13,$C$10,0,1,1)*L21/100,0),"個"),"---")</f>
        <v>×4個</v>
      </c>
      <c r="K22" s="51">
        <f ca="1">OFFSET('成功率'!Z14,0,MATCH(H22,'期待値'!Z11:AI11,0),1,1)</f>
        <v>50.75</v>
      </c>
      <c r="L22" s="53">
        <f t="shared" si="1"/>
        <v>3.954979718810939</v>
      </c>
    </row>
    <row r="23" spans="2:12" ht="14.25" thickBot="1">
      <c r="B23" s="79" t="s">
        <v>72</v>
      </c>
      <c r="C23" s="87">
        <f>MIN('期待値'!AK12:AT12)</f>
        <v>31800.406487089578</v>
      </c>
      <c r="D23" s="61" t="str">
        <f>CONCATENATE("+",MATCH(C23,'期待値'!AK12:AT12,0))</f>
        <v>+9</v>
      </c>
      <c r="E23" s="65" t="str">
        <f ca="1">IF($C$10=10,CONCATENATE("×",ROUNDUP(100/OFFSET(G$13,$C$10,0,1,1)*G22/100,0),"個"),"---")</f>
        <v>×2個</v>
      </c>
      <c r="F23" s="68">
        <f ca="1">OFFSET('成功率'!AK15,0,MATCH(C23,'期待値'!AK12:AT12,0),1,1)</f>
        <v>60</v>
      </c>
      <c r="G23" s="56">
        <f t="shared" si="0"/>
        <v>3.0251426774625</v>
      </c>
      <c r="H23" s="84">
        <f>MIN('期待値'!Z12:AI12)</f>
        <v>38159.50970404415</v>
      </c>
      <c r="I23" s="61" t="str">
        <f>CONCATENATE("+",MATCH(H23,'期待値'!Z12:AI12,0))</f>
        <v>+9</v>
      </c>
      <c r="J23" s="65" t="str">
        <f ca="1">IF($C$10=10,CONCATENATE("×",ROUNDUP(100/OFFSET(L$13,$C$10,0,1,1)*L22/100,0),"個"),"---")</f>
        <v>×2個</v>
      </c>
      <c r="K23" s="68">
        <f ca="1">OFFSET('成功率'!Z15,0,MATCH(H23,'期待値'!Z12:AI12,0),1,1)</f>
        <v>58</v>
      </c>
      <c r="L23" s="56">
        <f t="shared" si="1"/>
        <v>2.2938882369103446</v>
      </c>
    </row>
    <row r="24" ht="14.25" thickBot="1"/>
    <row r="25" spans="3:8" ht="14.25" thickBot="1">
      <c r="C25" s="24" t="s">
        <v>32</v>
      </c>
      <c r="H25" s="24" t="s">
        <v>31</v>
      </c>
    </row>
    <row r="26" spans="3:12" ht="14.25" thickBot="1">
      <c r="C26" s="69" t="s">
        <v>41</v>
      </c>
      <c r="D26" s="57" t="s">
        <v>42</v>
      </c>
      <c r="E26" s="70" t="s">
        <v>43</v>
      </c>
      <c r="F26" s="57" t="s">
        <v>30</v>
      </c>
      <c r="G26" s="58" t="s">
        <v>44</v>
      </c>
      <c r="H26" s="59" t="s">
        <v>41</v>
      </c>
      <c r="I26" s="47" t="s">
        <v>42</v>
      </c>
      <c r="J26" s="62" t="s">
        <v>43</v>
      </c>
      <c r="K26" s="47" t="s">
        <v>30</v>
      </c>
      <c r="L26" s="50" t="s">
        <v>44</v>
      </c>
    </row>
    <row r="27" spans="2:12" ht="13.5">
      <c r="B27" s="77" t="s">
        <v>63</v>
      </c>
      <c r="C27" s="82">
        <f>MIN('期待値'!O3:X3)</f>
        <v>375</v>
      </c>
      <c r="D27" s="71" t="str">
        <f>CONCATENATE("+",MATCH(C27,'期待値'!O3:X3,0))</f>
        <v>+1</v>
      </c>
      <c r="E27" s="72" t="str">
        <f ca="1">IF($C$10&gt;=1,CONCATENATE("×",ROUNDUP(100/OFFSET(G$26,$C$10,0,1,1),0),"個"),"---")</f>
        <v>×56個</v>
      </c>
      <c r="F27" s="74">
        <f ca="1">OFFSET('成功率'!O6,0,MATCH(C27,'期待値'!O3:X3,0),1,1)</f>
        <v>100</v>
      </c>
      <c r="G27" s="73">
        <f>F27</f>
        <v>100</v>
      </c>
      <c r="H27" s="80">
        <f>MIN('期待値'!D3:M3)</f>
        <v>375</v>
      </c>
      <c r="I27" s="60" t="str">
        <f>CONCATENATE("+",MATCH(H27,'期待値'!D3:M3,0))</f>
        <v>+1</v>
      </c>
      <c r="J27" s="63" t="str">
        <f ca="1">IF($C$10&gt;=1,CONCATENATE("×",ROUNDUP(100/OFFSET(L$26,$C$10,0,1,1),0),"個"),"---")</f>
        <v>×64個</v>
      </c>
      <c r="K27" s="67">
        <f ca="1">OFFSET('成功率'!D6,0,MATCH(H27,'期待値'!D3:M3,0),1,1)</f>
        <v>100</v>
      </c>
      <c r="L27" s="66">
        <f>K27</f>
        <v>100</v>
      </c>
    </row>
    <row r="28" spans="2:12" ht="13.5">
      <c r="B28" s="78" t="s">
        <v>64</v>
      </c>
      <c r="C28" s="83">
        <f>MIN('期待値'!O4:X4)</f>
        <v>415.5844155844156</v>
      </c>
      <c r="D28" s="52" t="str">
        <f>CONCATENATE("+",MATCH(C28,'期待値'!O4:X4,0))</f>
        <v>+1</v>
      </c>
      <c r="E28" s="64" t="str">
        <f ca="1">IF($C$10&gt;=2,CONCATENATE("×",ROUNDUP(100/OFFSET(G$26,$C$10,0,1,1)*G27/100,0),"個"),"---")</f>
        <v>×56個</v>
      </c>
      <c r="F28" s="51">
        <f ca="1">OFFSET('成功率'!O7,0,MATCH(C28,'期待値'!O4:X4,0),1,1)</f>
        <v>96.25</v>
      </c>
      <c r="G28" s="53">
        <f>G27*F28/100</f>
        <v>96.25</v>
      </c>
      <c r="H28" s="83">
        <f>MIN('期待値'!D4:M4)</f>
        <v>419.9475065616798</v>
      </c>
      <c r="I28" s="52" t="str">
        <f>CONCATENATE("+",MATCH(H28,'期待値'!D4:M4,0))</f>
        <v>+1</v>
      </c>
      <c r="J28" s="64" t="str">
        <f ca="1">IF($C$10&gt;=2,CONCATENATE("×",ROUNDUP(100/OFFSET(L$26,$C$10,0,1,1)*L27/100,0),"個"),"---")</f>
        <v>×64個</v>
      </c>
      <c r="K28" s="51">
        <f ca="1">OFFSET('成功率'!D7,0,MATCH(H28,'期待値'!D4:M4,0),1,1)</f>
        <v>95.25</v>
      </c>
      <c r="L28" s="53">
        <f>L27*K28/100</f>
        <v>95.25</v>
      </c>
    </row>
    <row r="29" spans="2:12" ht="13.5">
      <c r="B29" s="78" t="s">
        <v>65</v>
      </c>
      <c r="C29" s="83">
        <f>MIN('期待値'!O5:X5)</f>
        <v>481.513022496629</v>
      </c>
      <c r="D29" s="52" t="str">
        <f>CONCATENATE("+",MATCH(C29,'期待値'!O5:X5,0))</f>
        <v>+1</v>
      </c>
      <c r="E29" s="64" t="str">
        <f ca="1">IF($C$10&gt;=3,CONCATENATE("×",ROUNDUP(100/OFFSET(G$26,$C$10,0,1,1)*G28/100,0),"個"),"---")</f>
        <v>×54個</v>
      </c>
      <c r="F29" s="51">
        <f ca="1">OFFSET('成功率'!O8,0,MATCH(C29,'期待値'!O5:X5,0),1,1)</f>
        <v>91.5</v>
      </c>
      <c r="G29" s="53">
        <f aca="true" t="shared" si="2" ref="G29:G36">G28*F29/100</f>
        <v>88.06875</v>
      </c>
      <c r="H29" s="83">
        <f>MIN('期待値'!D5:M5)</f>
        <v>491.6547033830716</v>
      </c>
      <c r="I29" s="52" t="str">
        <f>CONCATENATE("+",MATCH(H29,'期待値'!D5:M5,0))</f>
        <v>+1</v>
      </c>
      <c r="J29" s="64" t="str">
        <f ca="1">IF($C$10&gt;=3,CONCATENATE("×",ROUNDUP(100/OFFSET(L$26,$C$10,0,1,1)*L28/100,0),"個"),"---")</f>
        <v>×61個</v>
      </c>
      <c r="K29" s="51">
        <f ca="1">OFFSET('成功率'!D8,0,MATCH(H29,'期待値'!D5:M5,0),1,1)</f>
        <v>90.5</v>
      </c>
      <c r="L29" s="53">
        <f aca="true" t="shared" si="3" ref="L29:L36">L28*K29/100</f>
        <v>86.20125</v>
      </c>
    </row>
    <row r="30" spans="2:12" ht="13.5">
      <c r="B30" s="78" t="s">
        <v>66</v>
      </c>
      <c r="C30" s="83">
        <f>MIN('期待値'!O6:X6)</f>
        <v>607.6623794077988</v>
      </c>
      <c r="D30" s="52" t="str">
        <f>CONCATENATE("+",MATCH(C30,'期待値'!O6:X6,0))</f>
        <v>+3</v>
      </c>
      <c r="E30" s="64" t="str">
        <f ca="1">IF($C$10&gt;=4,CONCATENATE("×",ROUNDUP(100/OFFSET(G$26,$C$10,0,1,1)*G29/100,0),"個"),"---")</f>
        <v>×49個</v>
      </c>
      <c r="F30" s="51">
        <f ca="1">OFFSET('成功率'!O9,0,MATCH(C30,'期待値'!O6:X6,0),1,1)</f>
        <v>85</v>
      </c>
      <c r="G30" s="53">
        <f t="shared" si="2"/>
        <v>74.8584375</v>
      </c>
      <c r="H30" s="83">
        <f>MIN('期待値'!D6:M6)</f>
        <v>626.9698849798472</v>
      </c>
      <c r="I30" s="52" t="str">
        <f>CONCATENATE("+",MATCH(H30,'期待値'!D6:M6,0))</f>
        <v>+3</v>
      </c>
      <c r="J30" s="64" t="str">
        <f ca="1">IF($C$10&gt;=4,CONCATENATE("×",ROUNDUP(100/OFFSET(L$26,$C$10,0,1,1)*L29/100,0),"個"),"---")</f>
        <v>×56個</v>
      </c>
      <c r="K30" s="51">
        <f ca="1">OFFSET('成功率'!D9,0,MATCH(H30,'期待値'!D6:M6,0),1,1)</f>
        <v>84</v>
      </c>
      <c r="L30" s="53">
        <f t="shared" si="3"/>
        <v>72.40905</v>
      </c>
    </row>
    <row r="31" spans="2:12" ht="13.5">
      <c r="B31" s="78" t="s">
        <v>67</v>
      </c>
      <c r="C31" s="83">
        <f>MIN('期待値'!O7:X7)</f>
        <v>926.2850414194348</v>
      </c>
      <c r="D31" s="52" t="str">
        <f>CONCATENATE("+",MATCH(C31,'期待値'!O7:X7,0))</f>
        <v>+4</v>
      </c>
      <c r="E31" s="64" t="str">
        <f ca="1">IF($C$10&gt;=5,CONCATENATE("×",ROUNDUP(100/OFFSET(G$26,$C$10,0,1,1)*G30/100,0),"個"),"---")</f>
        <v>×42個</v>
      </c>
      <c r="F31" s="51">
        <f ca="1">OFFSET('成功率'!O10,0,MATCH(C31,'期待値'!O7:X7,0),1,1)</f>
        <v>71</v>
      </c>
      <c r="G31" s="53">
        <f t="shared" si="2"/>
        <v>53.149490625</v>
      </c>
      <c r="H31" s="83">
        <f>MIN('期待値'!D7:M7)</f>
        <v>967.0998356854959</v>
      </c>
      <c r="I31" s="52" t="str">
        <f>CONCATENATE("+",MATCH(H31,'期待値'!D7:M7,0))</f>
        <v>+4</v>
      </c>
      <c r="J31" s="64" t="str">
        <f ca="1">IF($C$10&gt;=5,CONCATENATE("×",ROUNDUP(100/OFFSET(L$26,$C$10,0,1,1)*L30/100,0),"個"),"---")</f>
        <v>×47個</v>
      </c>
      <c r="K31" s="51">
        <f ca="1">OFFSET('成功率'!D10,0,MATCH(H31,'期待値'!D7:M7,0),1,1)</f>
        <v>70</v>
      </c>
      <c r="L31" s="53">
        <f t="shared" si="3"/>
        <v>50.686335</v>
      </c>
    </row>
    <row r="32" spans="2:12" ht="13.5">
      <c r="B32" s="78" t="s">
        <v>68</v>
      </c>
      <c r="C32" s="83">
        <f>MIN('期待値'!O8:X8)</f>
        <v>1739.4661718973475</v>
      </c>
      <c r="D32" s="52" t="str">
        <f>CONCATENATE("+",MATCH(C32,'期待値'!O8:X8,0))</f>
        <v>+5</v>
      </c>
      <c r="E32" s="64" t="str">
        <f ca="1">IF($C$10&gt;=6,CONCATENATE("×",ROUNDUP(100/OFFSET(G$26,$C$10,0,1,1)*G31/100,0),"個"),"---")</f>
        <v>×30個</v>
      </c>
      <c r="F32" s="51">
        <f ca="1">OFFSET('成功率'!O11,0,MATCH(C32,'期待値'!O8:X8,0),1,1)</f>
        <v>59</v>
      </c>
      <c r="G32" s="53">
        <f t="shared" si="2"/>
        <v>31.358199468749998</v>
      </c>
      <c r="H32" s="83">
        <f>MIN('期待値'!D8:M8)</f>
        <v>1839.8273029060274</v>
      </c>
      <c r="I32" s="52" t="str">
        <f>CONCATENATE("+",MATCH(H32,'期待値'!D8:M8,0))</f>
        <v>+5</v>
      </c>
      <c r="J32" s="64" t="str">
        <f ca="1">IF($C$10&gt;=6,CONCATENATE("×",ROUNDUP(100/OFFSET(L$26,$C$10,0,1,1)*L31/100,0),"個"),"---")</f>
        <v>×33個</v>
      </c>
      <c r="K32" s="51">
        <f ca="1">OFFSET('成功率'!D11,0,MATCH(H32,'期待値'!D8:M8,0),1,1)</f>
        <v>58</v>
      </c>
      <c r="L32" s="53">
        <f t="shared" si="3"/>
        <v>29.398074299999998</v>
      </c>
    </row>
    <row r="33" spans="2:12" ht="13.5">
      <c r="B33" s="78" t="s">
        <v>69</v>
      </c>
      <c r="C33" s="83">
        <f>MIN('期待値'!O9:X9)</f>
        <v>4087.702604216328</v>
      </c>
      <c r="D33" s="52" t="str">
        <f>CONCATENATE("+",MATCH(C33,'期待値'!O9:X9,0))</f>
        <v>+5</v>
      </c>
      <c r="E33" s="64" t="str">
        <f ca="1">IF($C$10&gt;=7,CONCATENATE("×",ROUNDUP(100/OFFSET(G$26,$C$10,0,1,1)*G32/100,0),"個"),"---")</f>
        <v>×18個</v>
      </c>
      <c r="F33" s="51">
        <f ca="1">OFFSET('成功率'!O12,0,MATCH(C33,'期待値'!O9:X9,0),1,1)</f>
        <v>45</v>
      </c>
      <c r="G33" s="53">
        <f t="shared" si="2"/>
        <v>14.1111897609375</v>
      </c>
      <c r="H33" s="83">
        <f>MIN('期待値'!D9:M9)</f>
        <v>4408.698415695517</v>
      </c>
      <c r="I33" s="52" t="str">
        <f>CONCATENATE("+",MATCH(H33,'期待値'!D9:M9,0))</f>
        <v>+5</v>
      </c>
      <c r="J33" s="64" t="str">
        <f ca="1">IF($C$10&gt;=7,CONCATENATE("×",ROUNDUP(100/OFFSET(L$26,$C$10,0,1,1)*L32/100,0),"個"),"---")</f>
        <v>×19個</v>
      </c>
      <c r="K33" s="51">
        <f ca="1">OFFSET('成功率'!D12,0,MATCH(H33,'期待値'!D9:M9,0),1,1)</f>
        <v>44</v>
      </c>
      <c r="L33" s="53">
        <f t="shared" si="3"/>
        <v>12.935152691999999</v>
      </c>
    </row>
    <row r="34" spans="2:12" ht="13.5">
      <c r="B34" s="78" t="s">
        <v>70</v>
      </c>
      <c r="C34" s="83">
        <f>MIN('期待値'!O10:X10)</f>
        <v>9761.069370673038</v>
      </c>
      <c r="D34" s="52" t="str">
        <f>CONCATENATE("+",MATCH(C34,'期待値'!O10:X10,0))</f>
        <v>+7</v>
      </c>
      <c r="E34" s="64" t="str">
        <f ca="1">IF($C$10&gt;=8,CONCATENATE("×",ROUNDUP(100/OFFSET(G$26,$C$10,0,1,1)*G33/100,0),"個"),"---")</f>
        <v>×8個</v>
      </c>
      <c r="F34" s="51">
        <f ca="1">OFFSET('成功率'!O13,0,MATCH(C34,'期待値'!O10:X10,0),1,1)</f>
        <v>47</v>
      </c>
      <c r="G34" s="53">
        <f t="shared" si="2"/>
        <v>6.632259187640625</v>
      </c>
      <c r="H34" s="83">
        <f>MIN('期待値'!D10:M10)</f>
        <v>10671.083512381558</v>
      </c>
      <c r="I34" s="52" t="str">
        <f>CONCATENATE("+",MATCH(H34,'期待値'!D10:M10,0))</f>
        <v>+7</v>
      </c>
      <c r="J34" s="64" t="str">
        <f ca="1">IF($C$10&gt;=8,CONCATENATE("×",ROUNDUP(100/OFFSET(L$26,$C$10,0,1,1)*L33/100,0),"個"),"---")</f>
        <v>×9個</v>
      </c>
      <c r="K34" s="51">
        <f ca="1">OFFSET('成功率'!D13,0,MATCH(H34,'期待値'!D10:M10,0),1,1)</f>
        <v>46</v>
      </c>
      <c r="L34" s="53">
        <f t="shared" si="3"/>
        <v>5.950170238319999</v>
      </c>
    </row>
    <row r="35" spans="2:12" ht="13.5">
      <c r="B35" s="78" t="s">
        <v>71</v>
      </c>
      <c r="C35" s="83">
        <f>MIN('期待値'!O11:X11)</f>
        <v>22073.98845266264</v>
      </c>
      <c r="D35" s="52" t="str">
        <f>CONCATENATE("+",MATCH(C35,'期待値'!O11:X11,0))</f>
        <v>+8</v>
      </c>
      <c r="E35" s="64" t="str">
        <f ca="1">IF($C$10&gt;=9,CONCATENATE("×",ROUNDUP(100/OFFSET(G$26,$C$10,0,1,1)*G34/100,0),"個"),"---")</f>
        <v>×4個</v>
      </c>
      <c r="F35" s="51">
        <f ca="1">OFFSET('成功率'!O14,0,MATCH(C35,'期待値'!O11:X11,0),1,1)</f>
        <v>48.75</v>
      </c>
      <c r="G35" s="53">
        <f t="shared" si="2"/>
        <v>3.233226353974805</v>
      </c>
      <c r="H35" s="83">
        <f>MIN('期待値'!D11:M11)</f>
        <v>24442.059711793838</v>
      </c>
      <c r="I35" s="52" t="str">
        <f>CONCATENATE("+",MATCH(H35,'期待値'!D11:M11,0))</f>
        <v>+8</v>
      </c>
      <c r="J35" s="64" t="str">
        <f ca="1">IF($C$10&gt;=9,CONCATENATE("×",ROUNDUP(100/OFFSET(L$26,$C$10,0,1,1)*L34/100,0),"個"),"---")</f>
        <v>×4個</v>
      </c>
      <c r="K35" s="51">
        <f ca="1">OFFSET('成功率'!D14,0,MATCH(H35,'期待値'!D11:M11,0),1,1)</f>
        <v>47.75</v>
      </c>
      <c r="L35" s="53">
        <f t="shared" si="3"/>
        <v>2.8412062887978</v>
      </c>
    </row>
    <row r="36" spans="2:12" ht="14.25" thickBot="1">
      <c r="B36" s="79" t="s">
        <v>72</v>
      </c>
      <c r="C36" s="84">
        <f>MIN('期待値'!O12:X12)</f>
        <v>46560.693665469</v>
      </c>
      <c r="D36" s="61" t="str">
        <f>CONCATENATE("+",MATCH(C36,'期待値'!O12:X12,0))</f>
        <v>+9</v>
      </c>
      <c r="E36" s="65" t="str">
        <f ca="1">IF($C$10=10,CONCATENATE("×",ROUNDUP(100/OFFSET(G$26,$C$10,0,1,1)*G35/100,0),"個"),"---")</f>
        <v>×2個</v>
      </c>
      <c r="F36" s="68">
        <f ca="1">OFFSET('成功率'!O15,0,MATCH(C36,'期待値'!O12:X12,0),1,1)</f>
        <v>56</v>
      </c>
      <c r="G36" s="56">
        <f t="shared" si="2"/>
        <v>1.8106067582258907</v>
      </c>
      <c r="H36" s="84">
        <f>MIN('期待値'!D12:M12)</f>
        <v>51712.83583962516</v>
      </c>
      <c r="I36" s="61" t="str">
        <f>CONCATENATE("+",MATCH(H36,'期待値'!D12:M12,0))</f>
        <v>+9</v>
      </c>
      <c r="J36" s="65" t="str">
        <f ca="1">IF($C$10=10,CONCATENATE("×",ROUNDUP(100/OFFSET(L$26,$C$10,0,1,1)*L35/100,0),"個"),"---")</f>
        <v>×2個</v>
      </c>
      <c r="K36" s="68">
        <f ca="1">OFFSET('成功率'!D15,0,MATCH(H36,'期待値'!D12:M12,0),1,1)</f>
        <v>55</v>
      </c>
      <c r="L36" s="56">
        <f t="shared" si="3"/>
        <v>1.5626634588387902</v>
      </c>
    </row>
  </sheetData>
  <mergeCells count="1">
    <mergeCell ref="A1:B2"/>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L36"/>
  <sheetViews>
    <sheetView workbookViewId="0" topLeftCell="A1">
      <selection activeCell="A1" sqref="A1:B2"/>
    </sheetView>
  </sheetViews>
  <sheetFormatPr defaultColWidth="9.00390625" defaultRowHeight="13.5"/>
  <cols>
    <col min="1" max="1" width="1.625" style="0" customWidth="1"/>
    <col min="2" max="12" width="12.125" style="0" customWidth="1"/>
  </cols>
  <sheetData>
    <row r="1" spans="1:2" ht="6" customHeight="1">
      <c r="A1" s="88" t="s">
        <v>26</v>
      </c>
      <c r="B1" s="89"/>
    </row>
    <row r="2" spans="1:2" ht="13.5">
      <c r="A2" s="89"/>
      <c r="B2" s="89"/>
    </row>
    <row r="3" ht="14.25" thickBot="1"/>
    <row r="4" spans="2:3" ht="14.25" thickBot="1">
      <c r="B4" s="75" t="s">
        <v>1</v>
      </c>
      <c r="C4" s="19"/>
    </row>
    <row r="5" spans="2:12" ht="14.25" thickBot="1">
      <c r="B5" s="24" t="s">
        <v>13</v>
      </c>
      <c r="C5" s="8" t="s">
        <v>2</v>
      </c>
      <c r="D5" s="7" t="s">
        <v>3</v>
      </c>
      <c r="E5" s="9" t="s">
        <v>4</v>
      </c>
      <c r="F5" s="3" t="s">
        <v>5</v>
      </c>
      <c r="G5" s="9" t="s">
        <v>6</v>
      </c>
      <c r="H5" s="3" t="s">
        <v>7</v>
      </c>
      <c r="I5" s="9" t="s">
        <v>8</v>
      </c>
      <c r="J5" s="3" t="s">
        <v>9</v>
      </c>
      <c r="K5" s="9" t="s">
        <v>10</v>
      </c>
      <c r="L5" s="4" t="s">
        <v>11</v>
      </c>
    </row>
    <row r="6" spans="2:12" ht="14.25" thickBot="1">
      <c r="B6" s="25" t="s">
        <v>12</v>
      </c>
      <c r="C6" s="26">
        <v>100</v>
      </c>
      <c r="D6" s="48">
        <v>200</v>
      </c>
      <c r="E6" s="27">
        <v>300</v>
      </c>
      <c r="F6" s="28">
        <v>500</v>
      </c>
      <c r="G6" s="27">
        <v>1000</v>
      </c>
      <c r="H6" s="28">
        <v>2000</v>
      </c>
      <c r="I6" s="27">
        <v>3000</v>
      </c>
      <c r="J6" s="28">
        <v>4000</v>
      </c>
      <c r="K6" s="27">
        <v>8000</v>
      </c>
      <c r="L6" s="29">
        <v>20000</v>
      </c>
    </row>
    <row r="7" ht="14.25" thickBot="1"/>
    <row r="8" ht="14.25" thickBot="1">
      <c r="B8" s="46" t="s">
        <v>38</v>
      </c>
    </row>
    <row r="9" spans="2:3" ht="14.25" thickBot="1">
      <c r="B9" s="47" t="s">
        <v>12</v>
      </c>
      <c r="C9" s="49">
        <v>10000</v>
      </c>
    </row>
    <row r="10" spans="2:3" ht="14.25" thickBot="1">
      <c r="B10" s="47" t="s">
        <v>39</v>
      </c>
      <c r="C10" s="29">
        <v>10</v>
      </c>
    </row>
    <row r="11" ht="14.25" thickBot="1"/>
    <row r="12" spans="3:8" ht="14.25" thickBot="1">
      <c r="C12" s="24" t="s">
        <v>46</v>
      </c>
      <c r="H12" s="24" t="s">
        <v>45</v>
      </c>
    </row>
    <row r="13" spans="3:12" ht="14.25" thickBot="1">
      <c r="C13" s="59" t="s">
        <v>41</v>
      </c>
      <c r="D13" s="47" t="s">
        <v>42</v>
      </c>
      <c r="E13" s="62" t="s">
        <v>43</v>
      </c>
      <c r="F13" s="47" t="s">
        <v>30</v>
      </c>
      <c r="G13" s="50" t="s">
        <v>44</v>
      </c>
      <c r="H13" s="59" t="s">
        <v>41</v>
      </c>
      <c r="I13" s="47" t="s">
        <v>42</v>
      </c>
      <c r="J13" s="62" t="s">
        <v>43</v>
      </c>
      <c r="K13" s="47" t="s">
        <v>30</v>
      </c>
      <c r="L13" s="50" t="s">
        <v>44</v>
      </c>
    </row>
    <row r="14" spans="2:12" ht="13.5">
      <c r="B14" s="77" t="s">
        <v>63</v>
      </c>
      <c r="C14" s="80">
        <f>MIN('期待値'!AK14:AT14)</f>
        <v>10100</v>
      </c>
      <c r="D14" s="60" t="str">
        <f>CONCATENATE("+",MATCH(C14,'期待値'!AK14:AT14,0))</f>
        <v>+1</v>
      </c>
      <c r="E14" s="63" t="str">
        <f ca="1">IF($C$10&gt;=1,CONCATENATE("×",ROUNDUP(100/OFFSET(G$13,$C$10,0,1,1),0),"個"),"---")</f>
        <v>×10個</v>
      </c>
      <c r="F14" s="67">
        <f ca="1">OFFSET('成功率'!AK6,0,MATCH(C14,'期待値'!AK14:AT14,0),1,1)</f>
        <v>100</v>
      </c>
      <c r="G14" s="66">
        <f>F14</f>
        <v>100</v>
      </c>
      <c r="H14" s="80">
        <f>MIN('期待値'!Z14:AI14)</f>
        <v>10100</v>
      </c>
      <c r="I14" s="60" t="str">
        <f>CONCATENATE("+",MATCH(H14,'期待値'!Z14:AI14,0))</f>
        <v>+1</v>
      </c>
      <c r="J14" s="63" t="str">
        <f ca="1">IF($C$10&gt;=1,CONCATENATE("×",ROUNDUP(100/OFFSET(L$13,$C$10,0,1,1),0),"個"),"---")</f>
        <v>×15個</v>
      </c>
      <c r="K14" s="67">
        <f ca="1">OFFSET('成功率'!Z17,0,MATCH(H14,'期待値'!Z14:AI14,0),1,1)</f>
        <v>100</v>
      </c>
      <c r="L14" s="66">
        <f>K14</f>
        <v>100</v>
      </c>
    </row>
    <row r="15" spans="2:12" ht="13.5">
      <c r="B15" s="78" t="s">
        <v>64</v>
      </c>
      <c r="C15" s="80">
        <f>MIN('期待値'!AK15:AT15)</f>
        <v>10673.57512953368</v>
      </c>
      <c r="D15" s="60" t="str">
        <f>CONCATENATE("+",MATCH(C15,'期待値'!AK15:AT15,0))</f>
        <v>+2</v>
      </c>
      <c r="E15" s="64" t="str">
        <f ca="1">IF($C$10&gt;=2,CONCATENATE("×",ROUNDUP(100/OFFSET(G$13,$C$10,0,1,1)*G14/100,0),"個"),"---")</f>
        <v>×10個</v>
      </c>
      <c r="F15" s="67">
        <f ca="1">OFFSET('成功率'!AK7,0,MATCH(C15,'期待値'!AK15:AT15,0),1,1)</f>
        <v>100</v>
      </c>
      <c r="G15" s="53">
        <f>G14*F15/100</f>
        <v>100</v>
      </c>
      <c r="H15" s="80">
        <f>MIN('期待値'!Z15:AI15)</f>
        <v>10899.4708994709</v>
      </c>
      <c r="I15" s="60" t="str">
        <f>CONCATENATE("+",MATCH(H15,'期待値'!Z15:AI15,0))</f>
        <v>+2</v>
      </c>
      <c r="J15" s="64" t="str">
        <f ca="1">IF($C$10&gt;=2,CONCATENATE("×",ROUNDUP(100/OFFSET(L$13,$C$10,0,1,1)*L14/100,0),"個"),"---")</f>
        <v>×15個</v>
      </c>
      <c r="K15" s="67">
        <f ca="1">OFFSET('成功率'!Z18,0,MATCH(H15,'期待値'!Z15:AI15,0),1,1)</f>
        <v>94.5</v>
      </c>
      <c r="L15" s="53">
        <f>L14*K15/100</f>
        <v>94.5</v>
      </c>
    </row>
    <row r="16" spans="2:12" ht="13.5">
      <c r="B16" s="78" t="s">
        <v>65</v>
      </c>
      <c r="C16" s="80">
        <f>MIN('期待値'!AK16:AT16)</f>
        <v>11787.07331114762</v>
      </c>
      <c r="D16" s="60" t="str">
        <f>CONCATENATE("+",MATCH(C16,'期待値'!AK16:AT16,0))</f>
        <v>+2</v>
      </c>
      <c r="E16" s="64" t="str">
        <f ca="1">IF($C$10&gt;=3,CONCATENATE("×",ROUNDUP(100/OFFSET(G$13,$C$10,0,1,1)*G15/100,0),"個"),"---")</f>
        <v>×10個</v>
      </c>
      <c r="F16" s="67">
        <f ca="1">OFFSET('成功率'!AK8,0,MATCH(C16,'期待値'!AK16:AT16,0),1,1)</f>
        <v>96.5</v>
      </c>
      <c r="G16" s="53">
        <f aca="true" t="shared" si="0" ref="G16:G23">G15*F16/100</f>
        <v>96.5</v>
      </c>
      <c r="H16" s="80">
        <f>MIN('期待値'!Z16:AI16)</f>
        <v>12298.58271409518</v>
      </c>
      <c r="I16" s="60" t="str">
        <f>CONCATENATE("+",MATCH(H16,'期待値'!Z16:AI16,0))</f>
        <v>+2</v>
      </c>
      <c r="J16" s="64" t="str">
        <f ca="1">IF($C$10&gt;=3,CONCATENATE("×",ROUNDUP(100/OFFSET(L$13,$C$10,0,1,1)*L15/100,0),"個"),"---")</f>
        <v>×14個</v>
      </c>
      <c r="K16" s="67">
        <f ca="1">OFFSET('成功率'!Z19,0,MATCH(H16,'期待値'!Z16:AI16,0),1,1)</f>
        <v>90.25</v>
      </c>
      <c r="L16" s="53">
        <f aca="true" t="shared" si="1" ref="L16:L23">L15*K16/100</f>
        <v>85.28625</v>
      </c>
    </row>
    <row r="17" spans="2:12" ht="13.5">
      <c r="B17" s="78" t="s">
        <v>66</v>
      </c>
      <c r="C17" s="80">
        <f>MIN('期待値'!AK17:AT17)</f>
        <v>14220.086248408965</v>
      </c>
      <c r="D17" s="60" t="str">
        <f>CONCATENATE("+",MATCH(C17,'期待値'!AK17:AT17,0))</f>
        <v>+3</v>
      </c>
      <c r="E17" s="64" t="str">
        <f ca="1">IF($C$10&gt;=4,CONCATENATE("×",ROUNDUP(100/OFFSET(G$13,$C$10,0,1,1)*G16/100,0),"個"),"---")</f>
        <v>×10個</v>
      </c>
      <c r="F17" s="67">
        <f ca="1">OFFSET('成功率'!AK9,0,MATCH(C17,'期待値'!AK17:AT17,0),1,1)</f>
        <v>89</v>
      </c>
      <c r="G17" s="53">
        <f t="shared" si="0"/>
        <v>85.885</v>
      </c>
      <c r="H17" s="80">
        <f>MIN('期待値'!Z17:AI17)</f>
        <v>15179.015318186965</v>
      </c>
      <c r="I17" s="60" t="str">
        <f>CONCATENATE("+",MATCH(H17,'期待値'!Z17:AI17,0))</f>
        <v>+3</v>
      </c>
      <c r="J17" s="64" t="str">
        <f ca="1">IF($C$10&gt;=4,CONCATENATE("×",ROUNDUP(100/OFFSET(L$13,$C$10,0,1,1)*L16/100,0),"個"),"---")</f>
        <v>×13個</v>
      </c>
      <c r="K17" s="67">
        <f ca="1">OFFSET('成功率'!Z20,0,MATCH(H17,'期待値'!Z17:AI17,0),1,1)</f>
        <v>83</v>
      </c>
      <c r="L17" s="53">
        <f t="shared" si="1"/>
        <v>70.7875875</v>
      </c>
    </row>
    <row r="18" spans="2:12" ht="13.5">
      <c r="B18" s="78" t="s">
        <v>67</v>
      </c>
      <c r="C18" s="80">
        <f>MIN('期待値'!AK18:AT18)</f>
        <v>20659.770173205565</v>
      </c>
      <c r="D18" s="60" t="str">
        <f>CONCATENATE("+",MATCH(C18,'期待値'!AK18:AT18,0))</f>
        <v>+4</v>
      </c>
      <c r="E18" s="64" t="str">
        <f ca="1">IF($C$10&gt;=5,CONCATENATE("×",ROUNDUP(100/OFFSET(G$13,$C$10,0,1,1)*G17/100,0),"個"),"---")</f>
        <v>×9個</v>
      </c>
      <c r="F18" s="67">
        <f ca="1">OFFSET('成功率'!AK10,0,MATCH(C18,'期待値'!AK18:AT18,0),1,1)</f>
        <v>75</v>
      </c>
      <c r="G18" s="53">
        <f t="shared" si="0"/>
        <v>64.41375</v>
      </c>
      <c r="H18" s="80">
        <f>MIN('期待値'!Z18:AI18)</f>
        <v>22627.99345200974</v>
      </c>
      <c r="I18" s="60" t="str">
        <f>CONCATENATE("+",MATCH(H18,'期待値'!Z18:AI18,0))</f>
        <v>+5</v>
      </c>
      <c r="J18" s="64" t="str">
        <f ca="1">IF($C$10&gt;=5,CONCATENATE("×",ROUNDUP(100/OFFSET(L$13,$C$10,0,1,1)*L17/100,0),"個"),"---")</f>
        <v>×11個</v>
      </c>
      <c r="K18" s="67">
        <f ca="1">OFFSET('成功率'!Z21,0,MATCH(H18,'期待値'!Z18:AI18,0),1,1)</f>
        <v>71.5</v>
      </c>
      <c r="L18" s="53">
        <f t="shared" si="1"/>
        <v>50.6131250625</v>
      </c>
    </row>
    <row r="19" spans="2:12" ht="13.5">
      <c r="B19" s="78" t="s">
        <v>68</v>
      </c>
      <c r="C19" s="80">
        <f>MIN('期待値'!AK19:AT19)</f>
        <v>35609.77642340154</v>
      </c>
      <c r="D19" s="60" t="str">
        <f>CONCATENATE("+",MATCH(C19,'期待値'!AK19:AT19,0))</f>
        <v>+8</v>
      </c>
      <c r="E19" s="64" t="str">
        <f ca="1">IF($C$10&gt;=6,CONCATENATE("×",ROUNDUP(100/OFFSET(G$13,$C$10,0,1,1)*G18/100,0),"個"),"---")</f>
        <v>×7個</v>
      </c>
      <c r="F19" s="67">
        <f ca="1">OFFSET('成功率'!AK11,0,MATCH(C19,'期待値'!AK19:AT19,0),1,1)</f>
        <v>72</v>
      </c>
      <c r="G19" s="53">
        <f t="shared" si="0"/>
        <v>46.37789999999999</v>
      </c>
      <c r="H19" s="80">
        <f>MIN('期待値'!Z19:AI19)</f>
        <v>39595.529296668756</v>
      </c>
      <c r="I19" s="60" t="str">
        <f>CONCATENATE("+",MATCH(H19,'期待値'!Z19:AI19,0))</f>
        <v>+8</v>
      </c>
      <c r="J19" s="64" t="str">
        <f ca="1">IF($C$10&gt;=6,CONCATENATE("×",ROUNDUP(100/OFFSET(L$13,$C$10,0,1,1)*L18/100,0),"個"),"---")</f>
        <v>×8個</v>
      </c>
      <c r="K19" s="67">
        <f ca="1">OFFSET('成功率'!Z22,0,MATCH(H19,'期待値'!Z19:AI19,0),1,1)</f>
        <v>67.25</v>
      </c>
      <c r="L19" s="53">
        <f t="shared" si="1"/>
        <v>34.03732660453125</v>
      </c>
    </row>
    <row r="20" spans="2:12" ht="13.5">
      <c r="B20" s="78" t="s">
        <v>69</v>
      </c>
      <c r="C20" s="80">
        <f>MIN('期待値'!AK20:AT20)</f>
        <v>65332.998387118416</v>
      </c>
      <c r="D20" s="60" t="str">
        <f>CONCATENATE("+",MATCH(C20,'期待値'!AK20:AT20,0))</f>
        <v>+9</v>
      </c>
      <c r="E20" s="64" t="str">
        <f ca="1">IF($C$10&gt;=7,CONCATENATE("×",ROUNDUP(100/OFFSET(G$13,$C$10,0,1,1)*G19/100,0),"個"),"---")</f>
        <v>×5個</v>
      </c>
      <c r="F20" s="67">
        <f ca="1">OFFSET('成功率'!AK12,0,MATCH(C20,'期待値'!AK20:AT20,0),1,1)</f>
        <v>69</v>
      </c>
      <c r="G20" s="53">
        <f t="shared" si="0"/>
        <v>32.000750999999994</v>
      </c>
      <c r="H20" s="80">
        <f>MIN('期待値'!Z20:AI20)</f>
        <v>73506.60895238418</v>
      </c>
      <c r="I20" s="60" t="str">
        <f>CONCATENATE("+",MATCH(H20,'期待値'!Z20:AI20,0))</f>
        <v>+9</v>
      </c>
      <c r="J20" s="64" t="str">
        <f ca="1">IF($C$10&gt;=7,CONCATENATE("×",ROUNDUP(100/OFFSET(L$13,$C$10,0,1,1)*L19/100,0),"個"),"---")</f>
        <v>×5個</v>
      </c>
      <c r="K20" s="67">
        <f ca="1">OFFSET('成功率'!Z23,0,MATCH(H20,'期待値'!Z20:AI20,0),1,1)</f>
        <v>64.75</v>
      </c>
      <c r="L20" s="53">
        <f t="shared" si="1"/>
        <v>22.039168976433984</v>
      </c>
    </row>
    <row r="21" spans="2:12" ht="13.5">
      <c r="B21" s="78" t="s">
        <v>70</v>
      </c>
      <c r="C21" s="80">
        <f>MIN('期待値'!AK21:AT21)</f>
        <v>117804.0134732826</v>
      </c>
      <c r="D21" s="60" t="str">
        <f>CONCATENATE("+",MATCH(C21,'期待値'!AK21:AT21,0))</f>
        <v>+9</v>
      </c>
      <c r="E21" s="64" t="str">
        <f ca="1">IF($C$10&gt;=8,CONCATENATE("×",ROUNDUP(100/OFFSET(G$13,$C$10,0,1,1)*G20/100,0),"個"),"---")</f>
        <v>×4個</v>
      </c>
      <c r="F21" s="67">
        <f ca="1">OFFSET('成功率'!AK13,0,MATCH(C21,'期待値'!AK21:AT21,0),1,1)</f>
        <v>64.5</v>
      </c>
      <c r="G21" s="53">
        <f t="shared" si="0"/>
        <v>20.640484394999994</v>
      </c>
      <c r="H21" s="80">
        <f>MIN('期待値'!Z21:AI21)</f>
        <v>134059.65441202032</v>
      </c>
      <c r="I21" s="60" t="str">
        <f>CONCATENATE("+",MATCH(H21,'期待値'!Z21:AI21,0))</f>
        <v>+10</v>
      </c>
      <c r="J21" s="64" t="str">
        <f ca="1">IF($C$10&gt;=8,CONCATENATE("×",ROUNDUP(100/OFFSET(L$13,$C$10,0,1,1)*L20/100,0),"個"),"---")</f>
        <v>×4個</v>
      </c>
      <c r="K21" s="67">
        <f ca="1">OFFSET('成功率'!Z24,0,MATCH(H21,'期待値'!Z21:AI21,0),1,1)</f>
        <v>69.75</v>
      </c>
      <c r="L21" s="53">
        <f t="shared" si="1"/>
        <v>15.372320361062705</v>
      </c>
    </row>
    <row r="22" spans="2:12" ht="13.5">
      <c r="B22" s="78" t="s">
        <v>71</v>
      </c>
      <c r="C22" s="80">
        <f>MIN('期待値'!AK22:AT22)</f>
        <v>196862.87639040372</v>
      </c>
      <c r="D22" s="60" t="str">
        <f>CONCATENATE("+",MATCH(C22,'期待値'!AK22:AT22,0))</f>
        <v>+10</v>
      </c>
      <c r="E22" s="64" t="str">
        <f ca="1">IF($C$10&gt;=9,CONCATENATE("×",ROUNDUP(100/OFFSET(G$13,$C$10,0,1,1)*G21/100,0),"個"),"---")</f>
        <v>×2個</v>
      </c>
      <c r="F22" s="67">
        <f ca="1">OFFSET('成功率'!AK14,0,MATCH(C22,'期待値'!AK22:AT22,0),1,1)</f>
        <v>71.75</v>
      </c>
      <c r="G22" s="53">
        <f t="shared" si="0"/>
        <v>14.809547553412497</v>
      </c>
      <c r="H22" s="80">
        <f>MIN('期待値'!Z22:AI22)</f>
        <v>226558.31531179458</v>
      </c>
      <c r="I22" s="60" t="str">
        <f>CONCATENATE("+",MATCH(H22,'期待値'!Z22:AI22,0))</f>
        <v>+10</v>
      </c>
      <c r="J22" s="64" t="str">
        <f ca="1">IF($C$10&gt;=9,CONCATENATE("×",ROUNDUP(100/OFFSET(L$13,$C$10,0,1,1)*L21/100,0),"個"),"---")</f>
        <v>×3個</v>
      </c>
      <c r="K22" s="67">
        <f ca="1">OFFSET('成功率'!Z25,0,MATCH(H22,'期待値'!Z22:AI22,0),1,1)</f>
        <v>68</v>
      </c>
      <c r="L22" s="53">
        <f t="shared" si="1"/>
        <v>10.453177845522639</v>
      </c>
    </row>
    <row r="23" spans="2:12" ht="14.25" thickBot="1">
      <c r="B23" s="79" t="s">
        <v>72</v>
      </c>
      <c r="C23" s="81">
        <f>MIN('期待値'!AK23:AT23)</f>
        <v>317747.8042350238</v>
      </c>
      <c r="D23" s="55" t="str">
        <f>CONCATENATE("+",MATCH(C23,'期待値'!AK23:AT23,0))</f>
        <v>+10</v>
      </c>
      <c r="E23" s="65" t="str">
        <f ca="1">IF($C$10=10,CONCATENATE("×",ROUNDUP(100/OFFSET(G$13,$C$10,0,1,1)*G22/100,0),"個"),"---")</f>
        <v>×2個</v>
      </c>
      <c r="F23" s="54">
        <f ca="1">OFFSET('成功率'!AK15,0,MATCH(C23,'期待値'!AK23:AT23,0),1,1)</f>
        <v>70</v>
      </c>
      <c r="G23" s="56">
        <f t="shared" si="0"/>
        <v>10.366683287388748</v>
      </c>
      <c r="H23" s="81">
        <f>MIN('期待値'!Z23:AI23)</f>
        <v>372163.49481025594</v>
      </c>
      <c r="I23" s="55" t="str">
        <f>CONCATENATE("+",MATCH(H23,'期待値'!Z23:AI23,0))</f>
        <v>+10</v>
      </c>
      <c r="J23" s="65" t="str">
        <f ca="1">IF($C$10=10,CONCATENATE("×",ROUNDUP(100/OFFSET(L$13,$C$10,0,1,1)*L22/100,0),"個"),"---")</f>
        <v>×2個</v>
      </c>
      <c r="K23" s="54">
        <f ca="1">OFFSET('成功率'!Z26,0,MATCH(H23,'期待値'!Z23:AI23,0),1,1)</f>
        <v>66.25</v>
      </c>
      <c r="L23" s="56">
        <f t="shared" si="1"/>
        <v>6.925230322658748</v>
      </c>
    </row>
    <row r="24" ht="14.25" thickBot="1"/>
    <row r="25" spans="3:8" ht="14.25" thickBot="1">
      <c r="C25" s="24" t="s">
        <v>32</v>
      </c>
      <c r="H25" s="24" t="s">
        <v>31</v>
      </c>
    </row>
    <row r="26" spans="3:12" ht="14.25" thickBot="1">
      <c r="C26" s="69" t="s">
        <v>41</v>
      </c>
      <c r="D26" s="57" t="s">
        <v>42</v>
      </c>
      <c r="E26" s="70" t="s">
        <v>43</v>
      </c>
      <c r="F26" s="57" t="s">
        <v>30</v>
      </c>
      <c r="G26" s="58" t="s">
        <v>44</v>
      </c>
      <c r="H26" s="59" t="s">
        <v>41</v>
      </c>
      <c r="I26" s="47" t="s">
        <v>42</v>
      </c>
      <c r="J26" s="62" t="s">
        <v>43</v>
      </c>
      <c r="K26" s="47" t="s">
        <v>30</v>
      </c>
      <c r="L26" s="50" t="s">
        <v>44</v>
      </c>
    </row>
    <row r="27" spans="2:12" ht="13.5">
      <c r="B27" s="77" t="s">
        <v>63</v>
      </c>
      <c r="C27" s="82">
        <f>MIN('期待値'!O14:X14)</f>
        <v>10100</v>
      </c>
      <c r="D27" s="71" t="str">
        <f>CONCATENATE("+",MATCH(C27,'期待値'!O14:X14,0))</f>
        <v>+1</v>
      </c>
      <c r="E27" s="72" t="str">
        <f ca="1">IF($C$10&gt;=1,CONCATENATE("×",ROUNDUP(100/OFFSET(G$26,$C$10,0,1,1),0),"個"),"---")</f>
        <v>×19個</v>
      </c>
      <c r="F27" s="74">
        <f ca="1">OFFSET('成功率'!O17,0,MATCH(C27,'期待値'!O14:X14,0),1,1)</f>
        <v>100</v>
      </c>
      <c r="G27" s="73">
        <f>F27</f>
        <v>100</v>
      </c>
      <c r="H27" s="80">
        <f>MIN('期待値'!D14:M14)</f>
        <v>10196.870267541646</v>
      </c>
      <c r="I27" s="60" t="str">
        <f>CONCATENATE("+",MATCH(H27,'期待値'!D14:M14,0))</f>
        <v>+1</v>
      </c>
      <c r="J27" s="63" t="str">
        <f ca="1">IF($C$10&gt;=1,CONCATENATE("×",ROUNDUP(100/OFFSET(L$26,$C$10,0,1,1),0),"個"),"---")</f>
        <v>×21個</v>
      </c>
      <c r="K27" s="67">
        <f ca="1">OFFSET('成功率'!D17,0,MATCH(H27,'期待値'!D14:M14,0),1,1)</f>
        <v>99.05</v>
      </c>
      <c r="L27" s="66">
        <f>K27</f>
        <v>99.05</v>
      </c>
    </row>
    <row r="28" spans="2:12" ht="13.5">
      <c r="B28" s="78" t="s">
        <v>64</v>
      </c>
      <c r="C28" s="83">
        <f>MIN('期待値'!O15:X15)</f>
        <v>11135.135135135135</v>
      </c>
      <c r="D28" s="52" t="str">
        <f>CONCATENATE("+",MATCH(C28,'期待値'!O15:X15,0))</f>
        <v>+2</v>
      </c>
      <c r="E28" s="64" t="str">
        <f ca="1">IF($C$10&gt;=2,CONCATENATE("×",ROUNDUP(100/OFFSET(G$26,$C$10,0,1,1)*G27/100,0),"個"),"---")</f>
        <v>×19個</v>
      </c>
      <c r="F28" s="51">
        <f ca="1">OFFSET('成功率'!O18,0,MATCH(C28,'期待値'!O15:X15,0),1,1)</f>
        <v>92.5</v>
      </c>
      <c r="G28" s="53">
        <f>G27*F28/100</f>
        <v>92.5</v>
      </c>
      <c r="H28" s="80">
        <f>MIN('期待値'!D15:M15)</f>
        <v>11362.699745947155</v>
      </c>
      <c r="I28" s="60" t="str">
        <f>CONCATENATE("+",MATCH(H28,'期待値'!D15:M15,0))</f>
        <v>+2</v>
      </c>
      <c r="J28" s="64" t="str">
        <f ca="1">IF($C$10&gt;=2,CONCATENATE("×",ROUNDUP(100/OFFSET(L$26,$C$10,0,1,1)*L27/100,0),"個"),"---")</f>
        <v>×21個</v>
      </c>
      <c r="K28" s="67">
        <f ca="1">OFFSET('成功率'!D18,0,MATCH(H28,'期待値'!D15:M15,0),1,1)</f>
        <v>91.5</v>
      </c>
      <c r="L28" s="53">
        <f>L27*K28/100</f>
        <v>90.63074999999999</v>
      </c>
    </row>
    <row r="29" spans="2:12" ht="13.5">
      <c r="B29" s="78" t="s">
        <v>65</v>
      </c>
      <c r="C29" s="83">
        <f>MIN('期待値'!O16:X16)</f>
        <v>12844.345762192788</v>
      </c>
      <c r="D29" s="52" t="str">
        <f>CONCATENATE("+",MATCH(C29,'期待値'!O16:X16,0))</f>
        <v>+2</v>
      </c>
      <c r="E29" s="64" t="str">
        <f ca="1">IF($C$10&gt;=3,CONCATENATE("×",ROUNDUP(100/OFFSET(G$26,$C$10,0,1,1)*G28/100,0),"個"),"---")</f>
        <v>×17個</v>
      </c>
      <c r="F29" s="51">
        <f ca="1">OFFSET('成功率'!O19,0,MATCH(C29,'期待値'!O16:X16,0),1,1)</f>
        <v>88.25</v>
      </c>
      <c r="G29" s="53">
        <f aca="true" t="shared" si="2" ref="G29:G36">G28*F29/100</f>
        <v>81.63125</v>
      </c>
      <c r="H29" s="80">
        <f>MIN('期待値'!D16:M16)</f>
        <v>13252.377932317657</v>
      </c>
      <c r="I29" s="60" t="str">
        <f>CONCATENATE("+",MATCH(H29,'期待値'!D16:M16,0))</f>
        <v>+2</v>
      </c>
      <c r="J29" s="64" t="str">
        <f ca="1">IF($C$10&gt;=3,CONCATENATE("×",ROUNDUP(100/OFFSET(L$26,$C$10,0,1,1)*L28/100,0),"個"),"---")</f>
        <v>×19個</v>
      </c>
      <c r="K29" s="67">
        <f ca="1">OFFSET('成功率'!D19,0,MATCH(H29,'期待値'!D16:M16,0),1,1)</f>
        <v>87.25</v>
      </c>
      <c r="L29" s="53">
        <f aca="true" t="shared" si="3" ref="L29:L36">L28*K29/100</f>
        <v>79.075329375</v>
      </c>
    </row>
    <row r="30" spans="2:12" ht="13.5">
      <c r="B30" s="78" t="s">
        <v>66</v>
      </c>
      <c r="C30" s="83">
        <f>MIN('期待値'!O17:X17)</f>
        <v>16224.128586252631</v>
      </c>
      <c r="D30" s="52" t="str">
        <f>CONCATENATE("+",MATCH(C30,'期待値'!O17:X17,0))</f>
        <v>+4</v>
      </c>
      <c r="E30" s="64" t="str">
        <f ca="1">IF($C$10&gt;=4,CONCATENATE("×",ROUNDUP(100/OFFSET(G$26,$C$10,0,1,1)*G29/100,0),"個"),"---")</f>
        <v>×15個</v>
      </c>
      <c r="F30" s="51">
        <f ca="1">OFFSET('成功率'!O20,0,MATCH(C30,'期待値'!O17:X17,0),1,1)</f>
        <v>82.25</v>
      </c>
      <c r="G30" s="53">
        <f t="shared" si="2"/>
        <v>67.14170312499999</v>
      </c>
      <c r="H30" s="80">
        <f>MIN('期待値'!D17:M17)</f>
        <v>16926.003609006348</v>
      </c>
      <c r="I30" s="60" t="str">
        <f>CONCATENATE("+",MATCH(H30,'期待値'!D17:M17,0))</f>
        <v>+4</v>
      </c>
      <c r="J30" s="64" t="str">
        <f ca="1">IF($C$10&gt;=4,CONCATENATE("×",ROUNDUP(100/OFFSET(L$26,$C$10,0,1,1)*L29/100,0),"個"),"---")</f>
        <v>×17個</v>
      </c>
      <c r="K30" s="67">
        <f ca="1">OFFSET('成功率'!D20,0,MATCH(H30,'期待値'!D17:M17,0),1,1)</f>
        <v>81.25</v>
      </c>
      <c r="L30" s="53">
        <f t="shared" si="3"/>
        <v>64.2487051171875</v>
      </c>
    </row>
    <row r="31" spans="2:12" ht="13.5">
      <c r="B31" s="78" t="s">
        <v>67</v>
      </c>
      <c r="C31" s="83">
        <f>MIN('期待値'!O18:X18)</f>
        <v>24782.91882914048</v>
      </c>
      <c r="D31" s="52" t="str">
        <f>CONCATENATE("+",MATCH(C31,'期待値'!O18:X18,0))</f>
        <v>+5</v>
      </c>
      <c r="E31" s="64" t="str">
        <f ca="1">IF($C$10&gt;=5,CONCATENATE("×",ROUNDUP(100/OFFSET(G$26,$C$10,0,1,1)*G30/100,0),"個"),"---")</f>
        <v>×13個</v>
      </c>
      <c r="F31" s="51">
        <f ca="1">OFFSET('成功率'!O21,0,MATCH(C31,'期待値'!O18:X18,0),1,1)</f>
        <v>69.5</v>
      </c>
      <c r="G31" s="53">
        <f t="shared" si="2"/>
        <v>46.66348367187499</v>
      </c>
      <c r="H31" s="80">
        <f>MIN('期待値'!D18:M18)</f>
        <v>26169.348334315833</v>
      </c>
      <c r="I31" s="60" t="str">
        <f>CONCATENATE("+",MATCH(H31,'期待値'!D18:M18,0))</f>
        <v>+5</v>
      </c>
      <c r="J31" s="64" t="str">
        <f ca="1">IF($C$10&gt;=5,CONCATENATE("×",ROUNDUP(100/OFFSET(L$26,$C$10,0,1,1)*L30/100,0),"個"),"---")</f>
        <v>×14個</v>
      </c>
      <c r="K31" s="67">
        <f ca="1">OFFSET('成功率'!D21,0,MATCH(H31,'期待値'!D18:M18,0),1,1)</f>
        <v>68.5</v>
      </c>
      <c r="L31" s="53">
        <f t="shared" si="3"/>
        <v>44.01036300527344</v>
      </c>
    </row>
    <row r="32" spans="2:12" ht="13.5">
      <c r="B32" s="78" t="s">
        <v>68</v>
      </c>
      <c r="C32" s="83">
        <f>MIN('期待値'!O19:X19)</f>
        <v>44111.752994851304</v>
      </c>
      <c r="D32" s="52" t="str">
        <f>CONCATENATE("+",MATCH(C32,'期待値'!O19:X19,0))</f>
        <v>+8</v>
      </c>
      <c r="E32" s="64" t="str">
        <f ca="1">IF($C$10&gt;=6,CONCATENATE("×",ROUNDUP(100/OFFSET(G$26,$C$10,0,1,1)*G31/100,0),"個"),"---")</f>
        <v>×9個</v>
      </c>
      <c r="F32" s="51">
        <f ca="1">OFFSET('成功率'!O22,0,MATCH(C32,'期待値'!O19:X19,0),1,1)</f>
        <v>65.25</v>
      </c>
      <c r="G32" s="53">
        <f t="shared" si="2"/>
        <v>30.44792309589843</v>
      </c>
      <c r="H32" s="80">
        <f>MIN('期待値'!D19:M19)</f>
        <v>46956.184177923475</v>
      </c>
      <c r="I32" s="60" t="str">
        <f>CONCATENATE("+",MATCH(H32,'期待値'!D19:M19,0))</f>
        <v>+8</v>
      </c>
      <c r="J32" s="64" t="str">
        <f ca="1">IF($C$10&gt;=6,CONCATENATE("×",ROUNDUP(100/OFFSET(L$26,$C$10,0,1,1)*L31/100,0),"個"),"---")</f>
        <v>×10個</v>
      </c>
      <c r="K32" s="67">
        <f ca="1">OFFSET('成功率'!D22,0,MATCH(H32,'期待値'!D19:M19,0),1,1)</f>
        <v>64.25</v>
      </c>
      <c r="L32" s="53">
        <f t="shared" si="3"/>
        <v>28.276658230888184</v>
      </c>
    </row>
    <row r="33" spans="2:12" ht="13.5">
      <c r="B33" s="78" t="s">
        <v>69</v>
      </c>
      <c r="C33" s="83">
        <f>MIN('期待値'!O20:X20)</f>
        <v>83046.61831848814</v>
      </c>
      <c r="D33" s="52" t="str">
        <f>CONCATENATE("+",MATCH(C33,'期待値'!O20:X20,0))</f>
        <v>+9</v>
      </c>
      <c r="E33" s="64" t="str">
        <f ca="1">IF($C$10&gt;=7,CONCATENATE("×",ROUNDUP(100/OFFSET(G$26,$C$10,0,1,1)*G32/100,0),"個"),"---")</f>
        <v>×6個</v>
      </c>
      <c r="F33" s="51">
        <f ca="1">OFFSET('成功率'!O23,0,MATCH(C33,'期待値'!O20:X20,0),1,1)</f>
        <v>62.75</v>
      </c>
      <c r="G33" s="53">
        <f t="shared" si="2"/>
        <v>19.106071742676264</v>
      </c>
      <c r="H33" s="80">
        <f>MIN('期待値'!D20:M20)</f>
        <v>88997.86911404612</v>
      </c>
      <c r="I33" s="60" t="str">
        <f>CONCATENATE("+",MATCH(H33,'期待値'!D20:M20,0))</f>
        <v>+9</v>
      </c>
      <c r="J33" s="64" t="str">
        <f ca="1">IF($C$10&gt;=7,CONCATENATE("×",ROUNDUP(100/OFFSET(L$26,$C$10,0,1,1)*L32/100,0),"個"),"---")</f>
        <v>×6個</v>
      </c>
      <c r="K33" s="67">
        <f ca="1">OFFSET('成功率'!D23,0,MATCH(H33,'期待値'!D20:M20,0),1,1)</f>
        <v>61.75</v>
      </c>
      <c r="L33" s="53">
        <f t="shared" si="3"/>
        <v>17.460836457573453</v>
      </c>
    </row>
    <row r="34" spans="2:12" ht="13.5">
      <c r="B34" s="78" t="s">
        <v>70</v>
      </c>
      <c r="C34" s="83">
        <f>MIN('期待値'!O21:X21)</f>
        <v>152098.3296213847</v>
      </c>
      <c r="D34" s="52" t="str">
        <f>CONCATENATE("+",MATCH(C34,'期待値'!O21:X21,0))</f>
        <v>+10</v>
      </c>
      <c r="E34" s="64" t="str">
        <f ca="1">IF($C$10&gt;=8,CONCATENATE("×",ROUNDUP(100/OFFSET(G$26,$C$10,0,1,1)*G33/100,0),"個"),"---")</f>
        <v>×4個</v>
      </c>
      <c r="F34" s="51">
        <f ca="1">OFFSET('成功率'!O24,0,MATCH(C34,'期待値'!O21:X21,0),1,1)</f>
        <v>67.75</v>
      </c>
      <c r="G34" s="53">
        <f t="shared" si="2"/>
        <v>12.944363605663169</v>
      </c>
      <c r="H34" s="80">
        <f>MIN('期待値'!D21:M21)</f>
        <v>163292.68781130505</v>
      </c>
      <c r="I34" s="60" t="str">
        <f>CONCATENATE("+",MATCH(H34,'期待値'!D21:M21,0))</f>
        <v>+10</v>
      </c>
      <c r="J34" s="64" t="str">
        <f ca="1">IF($C$10&gt;=8,CONCATENATE("×",ROUNDUP(100/OFFSET(L$26,$C$10,0,1,1)*L33/100,0),"個"),"---")</f>
        <v>×4個</v>
      </c>
      <c r="K34" s="67">
        <f ca="1">OFFSET('成功率'!D24,0,MATCH(H34,'期待値'!D21:M21,0),1,1)</f>
        <v>66.75</v>
      </c>
      <c r="L34" s="53">
        <f t="shared" si="3"/>
        <v>11.65510833543028</v>
      </c>
    </row>
    <row r="35" spans="2:12" ht="13.5">
      <c r="B35" s="78" t="s">
        <v>71</v>
      </c>
      <c r="C35" s="83">
        <f>MIN('期待値'!O22:X22)</f>
        <v>260755.04488088592</v>
      </c>
      <c r="D35" s="52" t="str">
        <f>CONCATENATE("+",MATCH(C35,'期待値'!O22:X22,0))</f>
        <v>+10</v>
      </c>
      <c r="E35" s="64" t="str">
        <f ca="1">IF($C$10&gt;=9,CONCATENATE("×",ROUNDUP(100/OFFSET(G$26,$C$10,0,1,1)*G34/100,0),"個"),"---")</f>
        <v>×3個</v>
      </c>
      <c r="F35" s="51">
        <f ca="1">OFFSET('成功率'!O25,0,MATCH(C35,'期待値'!O22:X22,0),1,1)</f>
        <v>66</v>
      </c>
      <c r="G35" s="53">
        <f t="shared" si="2"/>
        <v>8.543279979737692</v>
      </c>
      <c r="H35" s="80">
        <f>MIN('期待値'!D22:M22)</f>
        <v>281988.75047893083</v>
      </c>
      <c r="I35" s="60" t="str">
        <f>CONCATENATE("+",MATCH(H35,'期待値'!D22:M22,0))</f>
        <v>+10</v>
      </c>
      <c r="J35" s="64" t="str">
        <f ca="1">IF($C$10&gt;=9,CONCATENATE("×",ROUNDUP(100/OFFSET(L$26,$C$10,0,1,1)*L34/100,0),"個"),"---")</f>
        <v>×3個</v>
      </c>
      <c r="K35" s="67">
        <f ca="1">OFFSET('成功率'!D25,0,MATCH(H35,'期待値'!D22:M22,0),1,1)</f>
        <v>65</v>
      </c>
      <c r="L35" s="53">
        <f t="shared" si="3"/>
        <v>7.575820418029682</v>
      </c>
    </row>
    <row r="36" spans="2:12" ht="14.25" thickBot="1">
      <c r="B36" s="79" t="s">
        <v>72</v>
      </c>
      <c r="C36" s="84">
        <f>MIN('期待値'!O23:X23)</f>
        <v>436972.83249943337</v>
      </c>
      <c r="D36" s="61" t="str">
        <f>CONCATENATE("+",MATCH(C36,'期待値'!O23:X23,0))</f>
        <v>+10</v>
      </c>
      <c r="E36" s="65" t="str">
        <f ca="1">IF($C$10=10,CONCATENATE("×",ROUNDUP(100/OFFSET(G$26,$C$10,0,1,1)*G35/100,0),"個"),"---")</f>
        <v>×2個</v>
      </c>
      <c r="F36" s="68">
        <f ca="1">OFFSET('成功率'!O26,0,MATCH(C36,'期待値'!O23:X23,0),1,1)</f>
        <v>64.25</v>
      </c>
      <c r="G36" s="56">
        <f t="shared" si="2"/>
        <v>5.489057386981467</v>
      </c>
      <c r="H36" s="81">
        <f>MIN('期待値'!D23:M23)</f>
        <v>477452.56992716336</v>
      </c>
      <c r="I36" s="55" t="str">
        <f>CONCATENATE("+",MATCH(H36,'期待値'!D23:M23,0))</f>
        <v>+10</v>
      </c>
      <c r="J36" s="65" t="str">
        <f ca="1">IF($C$10=10,CONCATENATE("×",ROUNDUP(100/OFFSET(L$26,$C$10,0,1,1)*L35/100,0),"個"),"---")</f>
        <v>×2個</v>
      </c>
      <c r="K36" s="54">
        <f ca="1">OFFSET('成功率'!D26,0,MATCH(H36,'期待値'!D23:M23,0),1,1)</f>
        <v>63.25</v>
      </c>
      <c r="L36" s="56">
        <f t="shared" si="3"/>
        <v>4.791706414403774</v>
      </c>
    </row>
  </sheetData>
  <mergeCells count="1">
    <mergeCell ref="A1:B2"/>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L36"/>
  <sheetViews>
    <sheetView tabSelected="1" workbookViewId="0" topLeftCell="A1">
      <selection activeCell="A1" sqref="A1:B2"/>
    </sheetView>
  </sheetViews>
  <sheetFormatPr defaultColWidth="9.00390625" defaultRowHeight="13.5"/>
  <cols>
    <col min="1" max="1" width="1.625" style="0" customWidth="1"/>
    <col min="2" max="12" width="12.125" style="0" customWidth="1"/>
  </cols>
  <sheetData>
    <row r="1" spans="1:2" ht="6" customHeight="1">
      <c r="A1" s="88" t="s">
        <v>27</v>
      </c>
      <c r="B1" s="89"/>
    </row>
    <row r="2" spans="1:2" ht="13.5">
      <c r="A2" s="89"/>
      <c r="B2" s="89"/>
    </row>
    <row r="3" ht="14.25" thickBot="1"/>
    <row r="4" spans="2:3" ht="14.25" thickBot="1">
      <c r="B4" s="75" t="s">
        <v>1</v>
      </c>
      <c r="C4" s="19"/>
    </row>
    <row r="5" spans="2:12" ht="14.25" thickBot="1">
      <c r="B5" s="24" t="s">
        <v>13</v>
      </c>
      <c r="C5" s="8" t="s">
        <v>2</v>
      </c>
      <c r="D5" s="7" t="s">
        <v>3</v>
      </c>
      <c r="E5" s="9" t="s">
        <v>4</v>
      </c>
      <c r="F5" s="3" t="s">
        <v>5</v>
      </c>
      <c r="G5" s="9" t="s">
        <v>6</v>
      </c>
      <c r="H5" s="3" t="s">
        <v>7</v>
      </c>
      <c r="I5" s="9" t="s">
        <v>8</v>
      </c>
      <c r="J5" s="3" t="s">
        <v>9</v>
      </c>
      <c r="K5" s="9" t="s">
        <v>10</v>
      </c>
      <c r="L5" s="4" t="s">
        <v>11</v>
      </c>
    </row>
    <row r="6" spans="2:12" ht="14.25" thickBot="1">
      <c r="B6" s="25" t="s">
        <v>12</v>
      </c>
      <c r="C6" s="26">
        <v>500</v>
      </c>
      <c r="D6" s="48">
        <v>1000</v>
      </c>
      <c r="E6" s="27">
        <v>2000</v>
      </c>
      <c r="F6" s="28">
        <v>4000</v>
      </c>
      <c r="G6" s="27">
        <v>6000</v>
      </c>
      <c r="H6" s="28">
        <v>8000</v>
      </c>
      <c r="I6" s="27">
        <v>10000</v>
      </c>
      <c r="J6" s="28">
        <v>15000</v>
      </c>
      <c r="K6" s="27">
        <v>20000</v>
      </c>
      <c r="L6" s="29">
        <v>50000</v>
      </c>
    </row>
    <row r="7" ht="14.25" thickBot="1"/>
    <row r="8" ht="14.25" thickBot="1">
      <c r="B8" s="46" t="s">
        <v>38</v>
      </c>
    </row>
    <row r="9" spans="2:3" ht="14.25" thickBot="1">
      <c r="B9" s="47" t="s">
        <v>12</v>
      </c>
      <c r="C9" s="49">
        <v>300000</v>
      </c>
    </row>
    <row r="10" spans="2:3" ht="14.25" thickBot="1">
      <c r="B10" s="47" t="s">
        <v>39</v>
      </c>
      <c r="C10" s="29">
        <v>10</v>
      </c>
    </row>
    <row r="11" ht="14.25" thickBot="1"/>
    <row r="12" spans="3:8" ht="14.25" thickBot="1">
      <c r="C12" s="24" t="s">
        <v>46</v>
      </c>
      <c r="H12" s="24" t="s">
        <v>45</v>
      </c>
    </row>
    <row r="13" spans="3:12" ht="14.25" thickBot="1">
      <c r="C13" s="59" t="s">
        <v>41</v>
      </c>
      <c r="D13" s="47" t="s">
        <v>42</v>
      </c>
      <c r="E13" s="62" t="s">
        <v>43</v>
      </c>
      <c r="F13" s="47" t="s">
        <v>30</v>
      </c>
      <c r="G13" s="50" t="s">
        <v>44</v>
      </c>
      <c r="H13" s="59" t="s">
        <v>41</v>
      </c>
      <c r="I13" s="47" t="s">
        <v>42</v>
      </c>
      <c r="J13" s="62" t="s">
        <v>43</v>
      </c>
      <c r="K13" s="47" t="s">
        <v>30</v>
      </c>
      <c r="L13" s="50" t="s">
        <v>44</v>
      </c>
    </row>
    <row r="14" spans="2:12" ht="13.5">
      <c r="B14" s="77" t="s">
        <v>63</v>
      </c>
      <c r="C14" s="80">
        <f>MIN('期待値'!AK25:AT25)</f>
        <v>300500</v>
      </c>
      <c r="D14" s="60" t="str">
        <f>CONCATENATE("+",MATCH(C14,'期待値'!AK25:AT25,0))</f>
        <v>+1</v>
      </c>
      <c r="E14" s="63" t="str">
        <f ca="1">IF($C$10&gt;=1,CONCATENATE("×",ROUNDUP(100/OFFSET(G$13,$C$10,0,1,1),0),"個"),"---")</f>
        <v>×10個</v>
      </c>
      <c r="F14" s="67">
        <f ca="1">OFFSET('成功率'!AK28,0,MATCH(C14,'期待値'!AK25:AT25,0),1,1)</f>
        <v>100</v>
      </c>
      <c r="G14" s="66">
        <f>F14</f>
        <v>100</v>
      </c>
      <c r="H14" s="80">
        <f>MIN('期待値'!Z25:AI25)</f>
        <v>304810.12658227846</v>
      </c>
      <c r="I14" s="60" t="str">
        <f>CONCATENATE("+",MATCH(H14,'期待値'!Z25:AI25,0))</f>
        <v>+2</v>
      </c>
      <c r="J14" s="63" t="str">
        <f ca="1">IF($C$10&gt;=1,CONCATENATE("×",ROUNDUP(100/OFFSET(L$13,$C$10,0,1,1),0),"個"),"---")</f>
        <v>×13個</v>
      </c>
      <c r="K14" s="67">
        <f ca="1">OFFSET('成功率'!Z28,0,MATCH(H14,'期待値'!Z25:AI25,0),1,1)</f>
        <v>98.75</v>
      </c>
      <c r="L14" s="66">
        <f>K14</f>
        <v>98.75</v>
      </c>
    </row>
    <row r="15" spans="2:12" ht="13.5">
      <c r="B15" s="78" t="s">
        <v>64</v>
      </c>
      <c r="C15" s="80">
        <f>MIN('期待値'!AK26:AT26)</f>
        <v>323437.5</v>
      </c>
      <c r="D15" s="60" t="str">
        <f>CONCATENATE("+",MATCH(C15,'期待値'!AK26:AT26,0))</f>
        <v>+7</v>
      </c>
      <c r="E15" s="64" t="str">
        <f ca="1">IF($C$10&gt;=2,CONCATENATE("×",ROUNDUP(100/OFFSET(G$13,$C$10,0,1,1)*G14/100,0),"個"),"---")</f>
        <v>×10個</v>
      </c>
      <c r="F15" s="67">
        <f ca="1">OFFSET('成功率'!AK29,0,MATCH(C15,'期待値'!AK26:AT26,0),1,1)</f>
        <v>96</v>
      </c>
      <c r="G15" s="53">
        <f>G14*F15/100</f>
        <v>96</v>
      </c>
      <c r="H15" s="80">
        <f>MIN('期待値'!Z26:AI26)</f>
        <v>334904.3899811473</v>
      </c>
      <c r="I15" s="60" t="str">
        <f>CONCATENATE("+",MATCH(H15,'期待値'!Z26:AI26,0))</f>
        <v>+7</v>
      </c>
      <c r="J15" s="64" t="str">
        <f ca="1">IF($C$10&gt;=2,CONCATENATE("×",ROUNDUP(100/OFFSET(L$13,$C$10,0,1,1)*L14/100,0),"個"),"---")</f>
        <v>×13個</v>
      </c>
      <c r="K15" s="67">
        <f ca="1">OFFSET('成功率'!Z29,0,MATCH(H15,'期待値'!Z26:AI26,0),1,1)</f>
        <v>94</v>
      </c>
      <c r="L15" s="53">
        <f>L14*K15/100</f>
        <v>92.825</v>
      </c>
    </row>
    <row r="16" spans="2:12" ht="13.5">
      <c r="B16" s="78" t="s">
        <v>65</v>
      </c>
      <c r="C16" s="80">
        <f>MIN('期待値'!AK27:AT27)</f>
        <v>366333.3333333333</v>
      </c>
      <c r="D16" s="60" t="str">
        <f>CONCATENATE("+",MATCH(C16,'期待値'!AK27:AT27,0))</f>
        <v>+9</v>
      </c>
      <c r="E16" s="64" t="str">
        <f ca="1">IF($C$10&gt;=3,CONCATENATE("×",ROUNDUP(100/OFFSET(G$13,$C$10,0,1,1)*G15/100,0),"個"),"---")</f>
        <v>×10個</v>
      </c>
      <c r="F16" s="67">
        <f ca="1">OFFSET('成功率'!AK30,0,MATCH(C16,'期待値'!AK27:AT27,0),1,1)</f>
        <v>93.75</v>
      </c>
      <c r="G16" s="53">
        <f aca="true" t="shared" si="0" ref="G16:G23">G15*F16/100</f>
        <v>90</v>
      </c>
      <c r="H16" s="80">
        <f>MIN('期待値'!Z27:AI27)</f>
        <v>386816.7738214139</v>
      </c>
      <c r="I16" s="60" t="str">
        <f>CONCATENATE("+",MATCH(H16,'期待値'!Z27:AI27,0))</f>
        <v>+9</v>
      </c>
      <c r="J16" s="64" t="str">
        <f ca="1">IF($C$10&gt;=3,CONCATENATE("×",ROUNDUP(100/OFFSET(L$13,$C$10,0,1,1)*L15/100,0),"個"),"---")</f>
        <v>×12個</v>
      </c>
      <c r="K16" s="67">
        <f ca="1">OFFSET('成功率'!Z30,0,MATCH(H16,'期待値'!Z27:AI27,0),1,1)</f>
        <v>91.75</v>
      </c>
      <c r="L16" s="53">
        <f aca="true" t="shared" si="1" ref="L16:L23">L15*K16/100</f>
        <v>85.1669375</v>
      </c>
    </row>
    <row r="17" spans="2:12" ht="13.5">
      <c r="B17" s="78" t="s">
        <v>66</v>
      </c>
      <c r="C17" s="80">
        <f>MIN('期待値'!AK28:AT28)</f>
        <v>455850.54080629296</v>
      </c>
      <c r="D17" s="60" t="str">
        <f>CONCATENATE("+",MATCH(C17,'期待値'!AK28:AT28,0))</f>
        <v>+9</v>
      </c>
      <c r="E17" s="64" t="str">
        <f ca="1">IF($C$10&gt;=4,CONCATENATE("×",ROUNDUP(100/OFFSET(G$13,$C$10,0,1,1)*G16/100,0),"個"),"---")</f>
        <v>×9個</v>
      </c>
      <c r="F17" s="67">
        <f ca="1">OFFSET('成功率'!AK31,0,MATCH(C17,'期待値'!AK28:AT28,0),1,1)</f>
        <v>84.75</v>
      </c>
      <c r="G17" s="53">
        <f t="shared" si="0"/>
        <v>76.275</v>
      </c>
      <c r="H17" s="80">
        <f>MIN('期待値'!Z28:AI28)</f>
        <v>491621.47893826454</v>
      </c>
      <c r="I17" s="60" t="str">
        <f>CONCATENATE("+",MATCH(H17,'期待値'!Z28:AI28,0))</f>
        <v>+9</v>
      </c>
      <c r="J17" s="64" t="str">
        <f ca="1">IF($C$10&gt;=4,CONCATENATE("×",ROUNDUP(100/OFFSET(L$13,$C$10,0,1,1)*L16/100,0),"個"),"---")</f>
        <v>×11個</v>
      </c>
      <c r="K17" s="67">
        <f ca="1">OFFSET('成功率'!Z31,0,MATCH(H17,'期待値'!Z28:AI28,0),1,1)</f>
        <v>82.75</v>
      </c>
      <c r="L17" s="53">
        <f t="shared" si="1"/>
        <v>70.47564078125001</v>
      </c>
    </row>
    <row r="18" spans="2:12" ht="13.5">
      <c r="B18" s="78" t="s">
        <v>67</v>
      </c>
      <c r="C18" s="80">
        <f>MIN('期待値'!AK29:AT29)</f>
        <v>615015.8550836389</v>
      </c>
      <c r="D18" s="60" t="str">
        <f>CONCATENATE("+",MATCH(C18,'期待値'!AK29:AT29,0))</f>
        <v>+10</v>
      </c>
      <c r="E18" s="64" t="str">
        <f ca="1">IF($C$10&gt;=5,CONCATENATE("×",ROUNDUP(100/OFFSET(G$13,$C$10,0,1,1)*G17/100,0),"個"),"---")</f>
        <v>×8個</v>
      </c>
      <c r="F18" s="67">
        <f ca="1">OFFSET('成功率'!AK32,0,MATCH(C18,'期待値'!AK29:AT29,0),1,1)</f>
        <v>82.25</v>
      </c>
      <c r="G18" s="53">
        <f t="shared" si="0"/>
        <v>62.73618750000001</v>
      </c>
      <c r="H18" s="80">
        <f>MIN('期待値'!Z29:AI29)</f>
        <v>674917.7307641925</v>
      </c>
      <c r="I18" s="60" t="str">
        <f>CONCATENATE("+",MATCH(H18,'期待値'!Z29:AI29,0))</f>
        <v>+10</v>
      </c>
      <c r="J18" s="64" t="str">
        <f ca="1">IF($C$10&gt;=5,CONCATENATE("×",ROUNDUP(100/OFFSET(L$13,$C$10,0,1,1)*L17/100,0),"個"),"---")</f>
        <v>×9個</v>
      </c>
      <c r="K18" s="67">
        <f ca="1">OFFSET('成功率'!Z32,0,MATCH(H18,'期待値'!Z29:AI29,0),1,1)</f>
        <v>80.25</v>
      </c>
      <c r="L18" s="53">
        <f t="shared" si="1"/>
        <v>56.556701726953136</v>
      </c>
    </row>
    <row r="19" spans="2:12" ht="13.5">
      <c r="B19" s="78" t="s">
        <v>68</v>
      </c>
      <c r="C19" s="80">
        <f>MIN('期待値'!AK30:AT30)</f>
        <v>883742.0001111481</v>
      </c>
      <c r="D19" s="60" t="str">
        <f>CONCATENATE("+",MATCH(C19,'期待値'!AK30:AT30,0))</f>
        <v>+10</v>
      </c>
      <c r="E19" s="64" t="str">
        <f ca="1">IF($C$10&gt;=6,CONCATENATE("×",ROUNDUP(100/OFFSET(G$13,$C$10,0,1,1)*G18/100,0),"個"),"---")</f>
        <v>×6個</v>
      </c>
      <c r="F19" s="67">
        <f ca="1">OFFSET('成功率'!AK33,0,MATCH(C19,'期待値'!AK30:AT30,0),1,1)</f>
        <v>75.25</v>
      </c>
      <c r="G19" s="53">
        <f t="shared" si="0"/>
        <v>47.208981093750005</v>
      </c>
      <c r="H19" s="80">
        <f>MIN('期待値'!Z30:AI30)</f>
        <v>989648.7792002627</v>
      </c>
      <c r="I19" s="60" t="str">
        <f>CONCATENATE("+",MATCH(H19,'期待値'!Z30:AI30,0))</f>
        <v>+10</v>
      </c>
      <c r="J19" s="64" t="str">
        <f ca="1">IF($C$10&gt;=6,CONCATENATE("×",ROUNDUP(100/OFFSET(L$13,$C$10,0,1,1)*L18/100,0),"個"),"---")</f>
        <v>×7個</v>
      </c>
      <c r="K19" s="67">
        <f ca="1">OFFSET('成功率'!Z33,0,MATCH(H19,'期待値'!Z30:AI30,0),1,1)</f>
        <v>73.25</v>
      </c>
      <c r="L19" s="53">
        <f t="shared" si="1"/>
        <v>41.42778401499318</v>
      </c>
    </row>
    <row r="20" spans="2:12" ht="13.5">
      <c r="B20" s="78" t="s">
        <v>69</v>
      </c>
      <c r="C20" s="80">
        <f>MIN('期待値'!AK31:AT31)</f>
        <v>1301382.5785521227</v>
      </c>
      <c r="D20" s="60" t="str">
        <f>CONCATENATE("+",MATCH(C20,'期待値'!AK31:AT31,0))</f>
        <v>+10</v>
      </c>
      <c r="E20" s="64" t="str">
        <f ca="1">IF($C$10&gt;=7,CONCATENATE("×",ROUNDUP(100/OFFSET(G$13,$C$10,0,1,1)*G19/100,0),"個"),"---")</f>
        <v>×5個</v>
      </c>
      <c r="F20" s="67">
        <f ca="1">OFFSET('成功率'!AK34,0,MATCH(C20,'期待値'!AK31:AT31,0),1,1)</f>
        <v>71.75</v>
      </c>
      <c r="G20" s="53">
        <f t="shared" si="0"/>
        <v>33.87244393476563</v>
      </c>
      <c r="H20" s="80">
        <f>MIN('期待値'!Z31:AI31)</f>
        <v>1490535.8841580828</v>
      </c>
      <c r="I20" s="60" t="str">
        <f>CONCATENATE("+",MATCH(H20,'期待値'!Z31:AI31,0))</f>
        <v>+10</v>
      </c>
      <c r="J20" s="64" t="str">
        <f ca="1">IF($C$10&gt;=7,CONCATENATE("×",ROUNDUP(100/OFFSET(L$13,$C$10,0,1,1)*L19/100,0),"個"),"---")</f>
        <v>×6個</v>
      </c>
      <c r="K20" s="67">
        <f ca="1">OFFSET('成功率'!Z34,0,MATCH(H20,'期待値'!Z31:AI31,0),1,1)</f>
        <v>69.75</v>
      </c>
      <c r="L20" s="53">
        <f t="shared" si="1"/>
        <v>28.895879350457744</v>
      </c>
    </row>
    <row r="21" spans="2:12" ht="13.5">
      <c r="B21" s="78" t="s">
        <v>70</v>
      </c>
      <c r="C21" s="80">
        <f>MIN('期待値'!AK32:AT32)</f>
        <v>1930546.5407887467</v>
      </c>
      <c r="D21" s="60" t="str">
        <f>CONCATENATE("+",MATCH(C21,'期待値'!AK32:AT32,0))</f>
        <v>+10</v>
      </c>
      <c r="E21" s="64" t="str">
        <f ca="1">IF($C$10&gt;=8,CONCATENATE("×",ROUNDUP(100/OFFSET(G$13,$C$10,0,1,1)*G20/100,0),"個"),"---")</f>
        <v>×4個</v>
      </c>
      <c r="F21" s="67">
        <f ca="1">OFFSET('成功率'!AK35,0,MATCH(C21,'期待値'!AK32:AT32,0),1,1)</f>
        <v>70</v>
      </c>
      <c r="G21" s="53">
        <f t="shared" si="0"/>
        <v>23.71071075433594</v>
      </c>
      <c r="H21" s="80">
        <f>MIN('期待値'!Z32:AI32)</f>
        <v>2265493.9472912983</v>
      </c>
      <c r="I21" s="60" t="str">
        <f>CONCATENATE("+",MATCH(H21,'期待値'!Z32:AI32,0))</f>
        <v>+10</v>
      </c>
      <c r="J21" s="64" t="str">
        <f ca="1">IF($C$10&gt;=8,CONCATENATE("×",ROUNDUP(100/OFFSET(L$13,$C$10,0,1,1)*L20/100,0),"個"),"---")</f>
        <v>×4個</v>
      </c>
      <c r="K21" s="67">
        <f ca="1">OFFSET('成功率'!Z35,0,MATCH(H21,'期待値'!Z32:AI32,0),1,1)</f>
        <v>68</v>
      </c>
      <c r="L21" s="53">
        <f t="shared" si="1"/>
        <v>19.649197958311266</v>
      </c>
    </row>
    <row r="22" spans="2:12" ht="13.5">
      <c r="B22" s="78" t="s">
        <v>71</v>
      </c>
      <c r="C22" s="80">
        <f>MIN('期待値'!AK33:AT33)</f>
        <v>2901899.693463365</v>
      </c>
      <c r="D22" s="60" t="str">
        <f>CONCATENATE("+",MATCH(C22,'期待値'!AK33:AT33,0))</f>
        <v>+10</v>
      </c>
      <c r="E22" s="64" t="str">
        <f ca="1">IF($C$10&gt;=9,CONCATENATE("×",ROUNDUP(100/OFFSET(G$13,$C$10,0,1,1)*G21/100,0),"個"),"---")</f>
        <v>×3個</v>
      </c>
      <c r="F22" s="67">
        <f ca="1">OFFSET('成功率'!AK36,0,MATCH(C22,'期待値'!AK33:AT33,0),1,1)</f>
        <v>68.25</v>
      </c>
      <c r="G22" s="53">
        <f t="shared" si="0"/>
        <v>16.18256008983428</v>
      </c>
      <c r="H22" s="80">
        <f>MIN('期待値'!Z33:AI33)</f>
        <v>3495085.2034585634</v>
      </c>
      <c r="I22" s="60" t="str">
        <f>CONCATENATE("+",MATCH(H22,'期待値'!Z33:AI33,0))</f>
        <v>+10</v>
      </c>
      <c r="J22" s="64" t="str">
        <f ca="1">IF($C$10&gt;=9,CONCATENATE("×",ROUNDUP(100/OFFSET(L$13,$C$10,0,1,1)*L21/100,0),"個"),"---")</f>
        <v>×3個</v>
      </c>
      <c r="K22" s="67">
        <f ca="1">OFFSET('成功率'!Z36,0,MATCH(H22,'期待値'!Z33:AI33,0),1,1)</f>
        <v>66.25</v>
      </c>
      <c r="L22" s="53">
        <f t="shared" si="1"/>
        <v>13.017593647381213</v>
      </c>
    </row>
    <row r="23" spans="2:12" ht="14.25" thickBot="1">
      <c r="B23" s="79" t="s">
        <v>72</v>
      </c>
      <c r="C23" s="81">
        <f>MIN('期待値'!AK34:AT34)</f>
        <v>4558918.4455032665</v>
      </c>
      <c r="D23" s="55" t="str">
        <f>CONCATENATE("+",MATCH(C23,'期待値'!AK34:AT34,0))</f>
        <v>+10</v>
      </c>
      <c r="E23" s="65" t="str">
        <f ca="1">IF($C$10=10,CONCATENATE("×",ROUNDUP(100/OFFSET(G$13,$C$10,0,1,1)*G22/100,0),"個"),"---")</f>
        <v>×2個</v>
      </c>
      <c r="F23" s="54">
        <f ca="1">OFFSET('成功率'!AK37,0,MATCH(C23,'期待値'!AK34:AT34,0),1,1)</f>
        <v>64.75</v>
      </c>
      <c r="G23" s="56">
        <f t="shared" si="0"/>
        <v>10.478207658167696</v>
      </c>
      <c r="H23" s="81">
        <f>MIN('期待値'!Z34:AI34)</f>
        <v>5649538.172842332</v>
      </c>
      <c r="I23" s="55" t="str">
        <f>CONCATENATE("+",MATCH(H23,'期待値'!Z34:AI34,0))</f>
        <v>+10</v>
      </c>
      <c r="J23" s="65" t="str">
        <f ca="1">IF($C$10=10,CONCATENATE("×",ROUNDUP(100/OFFSET(L$13,$C$10,0,1,1)*L22/100,0),"個"),"---")</f>
        <v>×2個</v>
      </c>
      <c r="K23" s="54">
        <f ca="1">OFFSET('成功率'!Z37,0,MATCH(H23,'期待値'!Z34:AI34,0),1,1)</f>
        <v>62.75</v>
      </c>
      <c r="L23" s="56">
        <f t="shared" si="1"/>
        <v>8.168540013731711</v>
      </c>
    </row>
    <row r="24" ht="14.25" thickBot="1"/>
    <row r="25" spans="3:8" ht="14.25" thickBot="1">
      <c r="C25" s="24" t="s">
        <v>32</v>
      </c>
      <c r="H25" s="24" t="s">
        <v>31</v>
      </c>
    </row>
    <row r="26" spans="3:12" ht="14.25" thickBot="1">
      <c r="C26" s="69" t="s">
        <v>41</v>
      </c>
      <c r="D26" s="57" t="s">
        <v>42</v>
      </c>
      <c r="E26" s="70" t="s">
        <v>43</v>
      </c>
      <c r="F26" s="57" t="s">
        <v>30</v>
      </c>
      <c r="G26" s="58" t="s">
        <v>44</v>
      </c>
      <c r="H26" s="59" t="s">
        <v>41</v>
      </c>
      <c r="I26" s="47" t="s">
        <v>42</v>
      </c>
      <c r="J26" s="62" t="s">
        <v>43</v>
      </c>
      <c r="K26" s="47" t="s">
        <v>30</v>
      </c>
      <c r="L26" s="50" t="s">
        <v>44</v>
      </c>
    </row>
    <row r="27" spans="2:12" ht="13.5">
      <c r="B27" s="77" t="s">
        <v>63</v>
      </c>
      <c r="C27" s="82">
        <f>MIN('期待値'!O25:X25)</f>
        <v>311111.1111111111</v>
      </c>
      <c r="D27" s="71" t="str">
        <f>CONCATENATE("+",MATCH(C27,'期待値'!O25:X25,0))</f>
        <v>+2</v>
      </c>
      <c r="E27" s="72" t="str">
        <f ca="1">IF($C$10&gt;=1,CONCATENATE("×",ROUNDUP(100/OFFSET(G$26,$C$10,0,1,1),0),"個"),"---")</f>
        <v>×16個</v>
      </c>
      <c r="F27" s="74">
        <f ca="1">OFFSET('成功率'!O28,0,MATCH(C27,'期待値'!O25:X25,0),1,1)</f>
        <v>96.75</v>
      </c>
      <c r="G27" s="73">
        <f>F27</f>
        <v>96.75</v>
      </c>
      <c r="H27" s="80">
        <f>MIN('期待値'!D25:M25)</f>
        <v>314360.3133159269</v>
      </c>
      <c r="I27" s="60" t="str">
        <f>CONCATENATE("+",MATCH(H27,'期待値'!D25:M25,0))</f>
        <v>+2</v>
      </c>
      <c r="J27" s="63" t="str">
        <f ca="1">IF($C$10&gt;=1,CONCATENATE("×",ROUNDUP(100/OFFSET(L$26,$C$10,0,1,1),0),"個"),"---")</f>
        <v>×19個</v>
      </c>
      <c r="K27" s="67">
        <f ca="1">OFFSET('成功率'!D28,0,MATCH(H27,'期待値'!D25:M25,0),1,1)</f>
        <v>95.75</v>
      </c>
      <c r="L27" s="66">
        <f>K27</f>
        <v>95.75</v>
      </c>
    </row>
    <row r="28" spans="2:12" ht="13.5">
      <c r="B28" s="78" t="s">
        <v>64</v>
      </c>
      <c r="C28" s="83">
        <f>MIN('期待値'!O26:X26)</f>
        <v>349033.8164251208</v>
      </c>
      <c r="D28" s="52" t="str">
        <f>CONCATENATE("+",MATCH(C28,'期待値'!O26:X26,0))</f>
        <v>+7</v>
      </c>
      <c r="E28" s="64" t="str">
        <f ca="1">IF($C$10&gt;=2,CONCATENATE("×",ROUNDUP(100/OFFSET(G$26,$C$10,0,1,1)*G27/100,0),"個"),"---")</f>
        <v>×16個</v>
      </c>
      <c r="F28" s="51">
        <f ca="1">OFFSET('成功率'!O29,0,MATCH(C28,'期待値'!O26:X26,0),1,1)</f>
        <v>92</v>
      </c>
      <c r="G28" s="53">
        <f>G27*F28/100</f>
        <v>89.01</v>
      </c>
      <c r="H28" s="80">
        <f>MIN('期待値'!D26:M26)</f>
        <v>356439.90474277677</v>
      </c>
      <c r="I28" s="60" t="str">
        <f>CONCATENATE("+",MATCH(H28,'期待値'!D26:M26,0))</f>
        <v>+7</v>
      </c>
      <c r="J28" s="64" t="str">
        <f ca="1">IF($C$10&gt;=2,CONCATENATE("×",ROUNDUP(100/OFFSET(L$26,$C$10,0,1,1)*L27/100,0),"個"),"---")</f>
        <v>×18個</v>
      </c>
      <c r="K28" s="67">
        <f ca="1">OFFSET('成功率'!D29,0,MATCH(H28,'期待値'!D26:M26,0),1,1)</f>
        <v>91</v>
      </c>
      <c r="L28" s="53">
        <f>L27*K28/100</f>
        <v>87.1325</v>
      </c>
    </row>
    <row r="29" spans="2:12" ht="13.5">
      <c r="B29" s="78" t="s">
        <v>65</v>
      </c>
      <c r="C29" s="83">
        <f>MIN('期待値'!O27:X27)</f>
        <v>411179.73974943825</v>
      </c>
      <c r="D29" s="52" t="str">
        <f>CONCATENATE("+",MATCH(C29,'期待値'!O27:X27,0))</f>
        <v>+9</v>
      </c>
      <c r="E29" s="64" t="str">
        <f ca="1">IF($C$10&gt;=3,CONCATENATE("×",ROUNDUP(100/OFFSET(G$26,$C$10,0,1,1)*G28/100,0),"個"),"---")</f>
        <v>×15個</v>
      </c>
      <c r="F29" s="51">
        <f ca="1">OFFSET('成功率'!O30,0,MATCH(C29,'期待値'!O27:X27,0),1,1)</f>
        <v>89.75</v>
      </c>
      <c r="G29" s="53">
        <f aca="true" t="shared" si="2" ref="G29:G36">G28*F29/100</f>
        <v>79.886475</v>
      </c>
      <c r="H29" s="80">
        <f>MIN('期待値'!D27:M27)</f>
        <v>424157.6391467907</v>
      </c>
      <c r="I29" s="60" t="str">
        <f>CONCATENATE("+",MATCH(H29,'期待値'!D27:M27,0))</f>
        <v>+9</v>
      </c>
      <c r="J29" s="64" t="str">
        <f ca="1">IF($C$10&gt;=3,CONCATENATE("×",ROUNDUP(100/OFFSET(L$26,$C$10,0,1,1)*L28/100,0),"個"),"---")</f>
        <v>×16個</v>
      </c>
      <c r="K29" s="67">
        <f ca="1">OFFSET('成功率'!D30,0,MATCH(H29,'期待値'!D27:M27,0),1,1)</f>
        <v>88.75</v>
      </c>
      <c r="L29" s="53">
        <f aca="true" t="shared" si="3" ref="L29:L36">L28*K29/100</f>
        <v>77.33009375</v>
      </c>
    </row>
    <row r="30" spans="2:12" ht="13.5">
      <c r="B30" s="78" t="s">
        <v>66</v>
      </c>
      <c r="C30" s="83">
        <f>MIN('期待値'!O28:X28)</f>
        <v>533968.7179559607</v>
      </c>
      <c r="D30" s="52" t="str">
        <f>CONCATENATE("+",MATCH(C30,'期待値'!O28:X28,0))</f>
        <v>+9</v>
      </c>
      <c r="E30" s="64" t="str">
        <f ca="1">IF($C$10&gt;=4,CONCATENATE("×",ROUNDUP(100/OFFSET(G$26,$C$10,0,1,1)*G29/100,0),"個"),"---")</f>
        <v>×13個</v>
      </c>
      <c r="F30" s="51">
        <f ca="1">OFFSET('成功率'!O31,0,MATCH(C30,'期待値'!O28:X28,0),1,1)</f>
        <v>80.75</v>
      </c>
      <c r="G30" s="53">
        <f t="shared" si="2"/>
        <v>64.5083285625</v>
      </c>
      <c r="H30" s="80">
        <f>MIN('期待値'!D28:M28)</f>
        <v>556937.4785539695</v>
      </c>
      <c r="I30" s="60" t="str">
        <f>CONCATENATE("+",MATCH(H30,'期待値'!D28:M28,0))</f>
        <v>+9</v>
      </c>
      <c r="J30" s="64" t="str">
        <f ca="1">IF($C$10&gt;=4,CONCATENATE("×",ROUNDUP(100/OFFSET(L$26,$C$10,0,1,1)*L29/100,0),"個"),"---")</f>
        <v>×15個</v>
      </c>
      <c r="K30" s="67">
        <f ca="1">OFFSET('成功率'!D31,0,MATCH(H30,'期待値'!D28:M28,0),1,1)</f>
        <v>79.75</v>
      </c>
      <c r="L30" s="53">
        <f t="shared" si="3"/>
        <v>61.670749765625004</v>
      </c>
    </row>
    <row r="31" spans="2:12" ht="13.5">
      <c r="B31" s="78" t="s">
        <v>67</v>
      </c>
      <c r="C31" s="83">
        <f>MIN('期待値'!O29:X29)</f>
        <v>746285.9015411638</v>
      </c>
      <c r="D31" s="52" t="str">
        <f>CONCATENATE("+",MATCH(C31,'期待値'!O29:X29,0))</f>
        <v>+10</v>
      </c>
      <c r="E31" s="64" t="str">
        <f ca="1">IF($C$10&gt;=5,CONCATENATE("×",ROUNDUP(100/OFFSET(G$26,$C$10,0,1,1)*G30/100,0),"個"),"---")</f>
        <v>×11個</v>
      </c>
      <c r="F31" s="51">
        <f ca="1">OFFSET('成功率'!O32,0,MATCH(C31,'期待値'!O29:X29,0),1,1)</f>
        <v>78.25</v>
      </c>
      <c r="G31" s="53">
        <f t="shared" si="2"/>
        <v>50.47776710015625</v>
      </c>
      <c r="H31" s="80">
        <f>MIN('期待値'!D29:M29)</f>
        <v>785679.5838886338</v>
      </c>
      <c r="I31" s="60" t="str">
        <f>CONCATENATE("+",MATCH(H31,'期待値'!D29:M29,0))</f>
        <v>+10</v>
      </c>
      <c r="J31" s="64" t="str">
        <f ca="1">IF($C$10&gt;=5,CONCATENATE("×",ROUNDUP(100/OFFSET(L$26,$C$10,0,1,1)*L30/100,0),"個"),"---")</f>
        <v>×12個</v>
      </c>
      <c r="K31" s="67">
        <f ca="1">OFFSET('成功率'!D32,0,MATCH(H31,'期待値'!D29:M29,0),1,1)</f>
        <v>77.25</v>
      </c>
      <c r="L31" s="53">
        <f t="shared" si="3"/>
        <v>47.64065419394532</v>
      </c>
    </row>
    <row r="32" spans="2:12" ht="13.5">
      <c r="B32" s="78" t="s">
        <v>68</v>
      </c>
      <c r="C32" s="83">
        <f>MIN('期待値'!O30:X30)</f>
        <v>1117594.247777072</v>
      </c>
      <c r="D32" s="52" t="str">
        <f>CONCATENATE("+",MATCH(C32,'期待値'!O30:X30,0))</f>
        <v>+10</v>
      </c>
      <c r="E32" s="64" t="str">
        <f ca="1">IF($C$10&gt;=6,CONCATENATE("×",ROUNDUP(100/OFFSET(G$26,$C$10,0,1,1)*G31/100,0),"個"),"---")</f>
        <v>×9個</v>
      </c>
      <c r="F32" s="51">
        <f ca="1">OFFSET('成功率'!O33,0,MATCH(C32,'期待値'!O30:X30,0),1,1)</f>
        <v>71.25</v>
      </c>
      <c r="G32" s="53">
        <f t="shared" si="2"/>
        <v>35.965409058861326</v>
      </c>
      <c r="H32" s="80">
        <f>MIN('期待値'!D30:M30)</f>
        <v>1189579.47884503</v>
      </c>
      <c r="I32" s="60" t="str">
        <f>CONCATENATE("+",MATCH(H32,'期待値'!D30:M30,0))</f>
        <v>+10</v>
      </c>
      <c r="J32" s="64" t="str">
        <f ca="1">IF($C$10&gt;=6,CONCATENATE("×",ROUNDUP(100/OFFSET(L$26,$C$10,0,1,1)*L31/100,0),"個"),"---")</f>
        <v>×9個</v>
      </c>
      <c r="K32" s="67">
        <f ca="1">OFFSET('成功率'!D33,0,MATCH(H32,'期待値'!D30:M30,0),1,1)</f>
        <v>70.25</v>
      </c>
      <c r="L32" s="53">
        <f t="shared" si="3"/>
        <v>33.46755957124659</v>
      </c>
    </row>
    <row r="33" spans="2:12" ht="13.5">
      <c r="B33" s="78" t="s">
        <v>69</v>
      </c>
      <c r="C33" s="83">
        <f>MIN('期待値'!O31:X31)</f>
        <v>1723386.343582394</v>
      </c>
      <c r="D33" s="52" t="str">
        <f>CONCATENATE("+",MATCH(C33,'期待値'!O31:X31,0))</f>
        <v>+10</v>
      </c>
      <c r="E33" s="64" t="str">
        <f ca="1">IF($C$10&gt;=7,CONCATENATE("×",ROUNDUP(100/OFFSET(G$26,$C$10,0,1,1)*G32/100,0),"個"),"---")</f>
        <v>×6個</v>
      </c>
      <c r="F33" s="51">
        <f ca="1">OFFSET('成功率'!O34,0,MATCH(C33,'期待値'!O31:X31,0),1,1)</f>
        <v>67.75</v>
      </c>
      <c r="G33" s="53">
        <f t="shared" si="2"/>
        <v>24.366564637378545</v>
      </c>
      <c r="H33" s="80">
        <f>MIN('期待値'!D31:M31)</f>
        <v>1857047.9083820675</v>
      </c>
      <c r="I33" s="60" t="str">
        <f>CONCATENATE("+",MATCH(H33,'期待値'!D31:M31,0))</f>
        <v>+10</v>
      </c>
      <c r="J33" s="64" t="str">
        <f ca="1">IF($C$10&gt;=7,CONCATENATE("×",ROUNDUP(100/OFFSET(L$26,$C$10,0,1,1)*L32/100,0),"個"),"---")</f>
        <v>×7個</v>
      </c>
      <c r="K33" s="67">
        <f ca="1">OFFSET('成功率'!D34,0,MATCH(H33,'期待値'!D31:M31,0),1,1)</f>
        <v>66.75</v>
      </c>
      <c r="L33" s="53">
        <f t="shared" si="3"/>
        <v>22.3395960138071</v>
      </c>
    </row>
    <row r="34" spans="2:12" ht="13.5">
      <c r="B34" s="78" t="s">
        <v>70</v>
      </c>
      <c r="C34" s="83">
        <f>MIN('期待値'!O32:X32)</f>
        <v>2686949.00542787</v>
      </c>
      <c r="D34" s="52" t="str">
        <f>CONCATENATE("+",MATCH(C34,'期待値'!O32:X32,0))</f>
        <v>+10</v>
      </c>
      <c r="E34" s="64" t="str">
        <f ca="1">IF($C$10&gt;=8,CONCATENATE("×",ROUNDUP(100/OFFSET(G$26,$C$10,0,1,1)*G33/100,0),"個"),"---")</f>
        <v>×4個</v>
      </c>
      <c r="F34" s="51">
        <f ca="1">OFFSET('成功率'!O35,0,MATCH(C34,'期待値'!O32:X32,0),1,1)</f>
        <v>66</v>
      </c>
      <c r="G34" s="53">
        <f t="shared" si="2"/>
        <v>16.08193266066984</v>
      </c>
      <c r="H34" s="80">
        <f>MIN('期待値'!D32:M32)</f>
        <v>2933919.8590493347</v>
      </c>
      <c r="I34" s="60" t="str">
        <f>CONCATENATE("+",MATCH(H34,'期待値'!D32:M32,0))</f>
        <v>+10</v>
      </c>
      <c r="J34" s="64" t="str">
        <f ca="1">IF($C$10&gt;=8,CONCATENATE("×",ROUNDUP(100/OFFSET(L$26,$C$10,0,1,1)*L33/100,0),"個"),"---")</f>
        <v>×5個</v>
      </c>
      <c r="K34" s="67">
        <f ca="1">OFFSET('成功率'!D35,0,MATCH(H34,'期待値'!D32:M32,0),1,1)</f>
        <v>65</v>
      </c>
      <c r="L34" s="53">
        <f t="shared" si="3"/>
        <v>14.520737408974615</v>
      </c>
    </row>
    <row r="35" spans="2:12" ht="13.5">
      <c r="B35" s="78" t="s">
        <v>71</v>
      </c>
      <c r="C35" s="83">
        <f>MIN('期待値'!O33:X33)</f>
        <v>4259842.810004467</v>
      </c>
      <c r="D35" s="52" t="str">
        <f>CONCATENATE("+",MATCH(C35,'期待値'!O33:X33,0))</f>
        <v>+10</v>
      </c>
      <c r="E35" s="64" t="str">
        <f ca="1">IF($C$10&gt;=9,CONCATENATE("×",ROUNDUP(100/OFFSET(G$26,$C$10,0,1,1)*G34/100,0),"個"),"---")</f>
        <v>×3個</v>
      </c>
      <c r="F35" s="51">
        <f ca="1">OFFSET('成功率'!O36,0,MATCH(C35,'期待値'!O33:X33,0),1,1)</f>
        <v>64.25</v>
      </c>
      <c r="G35" s="53">
        <f t="shared" si="2"/>
        <v>10.33264173448037</v>
      </c>
      <c r="H35" s="80">
        <f>MIN('期待値'!D33:M33)</f>
        <v>4717659.856204482</v>
      </c>
      <c r="I35" s="60" t="str">
        <f>CONCATENATE("+",MATCH(H35,'期待値'!D33:M33,0))</f>
        <v>+10</v>
      </c>
      <c r="J35" s="64" t="str">
        <f ca="1">IF($C$10&gt;=9,CONCATENATE("×",ROUNDUP(100/OFFSET(L$26,$C$10,0,1,1)*L34/100,0),"個"),"---")</f>
        <v>×3個</v>
      </c>
      <c r="K35" s="67">
        <f ca="1">OFFSET('成功率'!D36,0,MATCH(H35,'期待値'!D33:M33,0),1,1)</f>
        <v>63.25</v>
      </c>
      <c r="L35" s="53">
        <f t="shared" si="3"/>
        <v>9.184366411176445</v>
      </c>
    </row>
    <row r="36" spans="2:12" ht="14.25" thickBot="1">
      <c r="B36" s="79" t="s">
        <v>72</v>
      </c>
      <c r="C36" s="84">
        <f>MIN('期待値'!O34:X34)</f>
        <v>7094391.456797477</v>
      </c>
      <c r="D36" s="61" t="str">
        <f>CONCATENATE("+",MATCH(C36,'期待値'!O34:X34,0))</f>
        <v>+10</v>
      </c>
      <c r="E36" s="65" t="str">
        <f ca="1">IF($C$10=10,CONCATENATE("×",ROUNDUP(100/OFFSET(G$26,$C$10,0,1,1)*G35/100,0),"個"),"---")</f>
        <v>×2個</v>
      </c>
      <c r="F36" s="68">
        <f ca="1">OFFSET('成功率'!O37,0,MATCH(C36,'期待値'!O34:X34,0),1,1)</f>
        <v>60.75</v>
      </c>
      <c r="G36" s="56">
        <f t="shared" si="2"/>
        <v>6.277079853696826</v>
      </c>
      <c r="H36" s="81">
        <f>MIN('期待値'!D34:M34)</f>
        <v>7979347.039672772</v>
      </c>
      <c r="I36" s="55" t="str">
        <f>CONCATENATE("+",MATCH(H36,'期待値'!D34:M34,0))</f>
        <v>+10</v>
      </c>
      <c r="J36" s="65" t="str">
        <f ca="1">IF($C$10=10,CONCATENATE("×",ROUNDUP(100/OFFSET(L$26,$C$10,0,1,1)*L35/100,0),"個"),"---")</f>
        <v>×2個</v>
      </c>
      <c r="K36" s="54">
        <f ca="1">OFFSET('成功率'!D37,0,MATCH(H36,'期待値'!D34:M34,0),1,1)</f>
        <v>59.75</v>
      </c>
      <c r="L36" s="56">
        <f t="shared" si="3"/>
        <v>5.487658930677926</v>
      </c>
    </row>
  </sheetData>
  <mergeCells count="1">
    <mergeCell ref="A1:B2"/>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L36"/>
  <sheetViews>
    <sheetView workbookViewId="0" topLeftCell="A1">
      <selection activeCell="A1" sqref="A1:B2"/>
    </sheetView>
  </sheetViews>
  <sheetFormatPr defaultColWidth="9.00390625" defaultRowHeight="13.5"/>
  <cols>
    <col min="1" max="1" width="1.625" style="0" customWidth="1"/>
    <col min="2" max="12" width="12.125" style="0" customWidth="1"/>
  </cols>
  <sheetData>
    <row r="1" spans="1:2" ht="6" customHeight="1">
      <c r="A1" s="88" t="s">
        <v>28</v>
      </c>
      <c r="B1" s="89"/>
    </row>
    <row r="2" spans="1:2" ht="13.5">
      <c r="A2" s="89"/>
      <c r="B2" s="89"/>
    </row>
    <row r="3" ht="14.25" thickBot="1"/>
    <row r="4" spans="2:3" ht="14.25" thickBot="1">
      <c r="B4" s="75" t="s">
        <v>1</v>
      </c>
      <c r="C4" s="19"/>
    </row>
    <row r="5" spans="2:12" ht="14.25" thickBot="1">
      <c r="B5" s="24" t="s">
        <v>13</v>
      </c>
      <c r="C5" s="8" t="s">
        <v>2</v>
      </c>
      <c r="D5" s="7" t="s">
        <v>3</v>
      </c>
      <c r="E5" s="9" t="s">
        <v>4</v>
      </c>
      <c r="F5" s="3" t="s">
        <v>5</v>
      </c>
      <c r="G5" s="9" t="s">
        <v>6</v>
      </c>
      <c r="H5" s="3" t="s">
        <v>7</v>
      </c>
      <c r="I5" s="9" t="s">
        <v>8</v>
      </c>
      <c r="J5" s="3" t="s">
        <v>9</v>
      </c>
      <c r="K5" s="9" t="s">
        <v>10</v>
      </c>
      <c r="L5" s="4" t="s">
        <v>11</v>
      </c>
    </row>
    <row r="6" spans="2:12" ht="14.25" thickBot="1">
      <c r="B6" s="25" t="s">
        <v>12</v>
      </c>
      <c r="C6" s="26">
        <v>500</v>
      </c>
      <c r="D6" s="48">
        <v>1000</v>
      </c>
      <c r="E6" s="27">
        <v>2000</v>
      </c>
      <c r="F6" s="28">
        <v>4000</v>
      </c>
      <c r="G6" s="27">
        <v>6000</v>
      </c>
      <c r="H6" s="28">
        <v>8000</v>
      </c>
      <c r="I6" s="27">
        <v>10000</v>
      </c>
      <c r="J6" s="28">
        <v>15000</v>
      </c>
      <c r="K6" s="27">
        <v>20000</v>
      </c>
      <c r="L6" s="29">
        <v>50000</v>
      </c>
    </row>
    <row r="7" ht="14.25" thickBot="1"/>
    <row r="8" ht="14.25" thickBot="1">
      <c r="B8" s="46" t="s">
        <v>38</v>
      </c>
    </row>
    <row r="9" spans="2:3" ht="14.25" thickBot="1">
      <c r="B9" s="47" t="s">
        <v>12</v>
      </c>
      <c r="C9" s="49">
        <v>50000</v>
      </c>
    </row>
    <row r="10" spans="2:3" ht="14.25" thickBot="1">
      <c r="B10" s="47" t="s">
        <v>39</v>
      </c>
      <c r="C10" s="29">
        <v>10</v>
      </c>
    </row>
    <row r="11" ht="14.25" thickBot="1"/>
    <row r="12" spans="3:8" ht="14.25" thickBot="1">
      <c r="C12" s="24" t="s">
        <v>46</v>
      </c>
      <c r="H12" s="24" t="s">
        <v>45</v>
      </c>
    </row>
    <row r="13" spans="3:12" ht="14.25" thickBot="1">
      <c r="C13" s="59" t="s">
        <v>41</v>
      </c>
      <c r="D13" s="47" t="s">
        <v>42</v>
      </c>
      <c r="E13" s="62" t="s">
        <v>43</v>
      </c>
      <c r="F13" s="47" t="s">
        <v>30</v>
      </c>
      <c r="G13" s="50" t="s">
        <v>44</v>
      </c>
      <c r="H13" s="59" t="s">
        <v>41</v>
      </c>
      <c r="I13" s="47" t="s">
        <v>42</v>
      </c>
      <c r="J13" s="62" t="s">
        <v>43</v>
      </c>
      <c r="K13" s="47" t="s">
        <v>30</v>
      </c>
      <c r="L13" s="50" t="s">
        <v>44</v>
      </c>
    </row>
    <row r="14" spans="2:12" ht="13.5">
      <c r="B14" s="77" t="s">
        <v>63</v>
      </c>
      <c r="C14" s="80">
        <f>MIN('期待値'!AK36:AT36)</f>
        <v>116666.66666666667</v>
      </c>
      <c r="D14" s="60" t="str">
        <f>CONCATENATE("+",MATCH(C14,'期待値'!AK36:AT36,0))</f>
        <v>+9</v>
      </c>
      <c r="E14" s="63" t="str">
        <f ca="1">IF($C$10&gt;=1,CONCATENATE("×",ROUNDUP(100/OFFSET(G$13,$C$10,0,1,1),0),"個"),"---")</f>
        <v>×49個</v>
      </c>
      <c r="F14" s="67">
        <f ca="1">OFFSET('成功率'!AK39,0,MATCH(C14,'期待値'!AK36:AT36,0),1,1)</f>
        <v>60</v>
      </c>
      <c r="G14" s="66">
        <f>F14</f>
        <v>60</v>
      </c>
      <c r="H14" s="80">
        <f>MIN('期待値'!Z36:AI36)</f>
        <v>120689.6551724138</v>
      </c>
      <c r="I14" s="60" t="str">
        <f>CONCATENATE("+",MATCH(H14,'期待値'!Z36:AI36,0))</f>
        <v>+9</v>
      </c>
      <c r="J14" s="63" t="str">
        <f ca="1">IF($C$10&gt;=1,CONCATENATE("×",ROUNDUP(100/OFFSET(L$13,$C$10,0,1,1),0),"個"),"---")</f>
        <v>×66個</v>
      </c>
      <c r="K14" s="67">
        <f ca="1">OFFSET('成功率'!Z39,0,MATCH(H14,'期待値'!Z36:AI36,0),1,1)</f>
        <v>58</v>
      </c>
      <c r="L14" s="66">
        <f>K14</f>
        <v>58</v>
      </c>
    </row>
    <row r="15" spans="2:12" ht="13.5">
      <c r="B15" s="78" t="s">
        <v>64</v>
      </c>
      <c r="C15" s="80">
        <f>MIN('期待値'!AK37:AT37)</f>
        <v>227777.7777777778</v>
      </c>
      <c r="D15" s="60" t="str">
        <f>CONCATENATE("+",MATCH(C15,'期待値'!AK37:AT37,0))</f>
        <v>+9</v>
      </c>
      <c r="E15" s="64" t="str">
        <f ca="1">IF($C$10&gt;=2,CONCATENATE("×",ROUNDUP(100/OFFSET(G$13,$C$10,0,1,1)*G14/100,0),"個"),"---")</f>
        <v>×29個</v>
      </c>
      <c r="F15" s="67">
        <f ca="1">OFFSET('成功率'!AK40,0,MATCH(C15,'期待値'!AK37:AT37,0),1,1)</f>
        <v>60</v>
      </c>
      <c r="G15" s="53">
        <f>G14*F15/100</f>
        <v>36</v>
      </c>
      <c r="H15" s="80">
        <f>MIN('期待値'!Z37:AI37)</f>
        <v>242568.37098692034</v>
      </c>
      <c r="I15" s="60" t="str">
        <f>CONCATENATE("+",MATCH(H15,'期待値'!Z37:AI37,0))</f>
        <v>+9</v>
      </c>
      <c r="J15" s="64" t="str">
        <f ca="1">IF($C$10&gt;=2,CONCATENATE("×",ROUNDUP(100/OFFSET(L$13,$C$10,0,1,1)*L14/100,0),"個"),"---")</f>
        <v>×38個</v>
      </c>
      <c r="K15" s="67">
        <f ca="1">OFFSET('成功率'!Z40,0,MATCH(H15,'期待値'!Z37:AI37,0),1,1)</f>
        <v>58</v>
      </c>
      <c r="L15" s="53">
        <f>L14*K15/100</f>
        <v>33.64</v>
      </c>
    </row>
    <row r="16" spans="2:12" ht="13.5">
      <c r="B16" s="78" t="s">
        <v>65</v>
      </c>
      <c r="C16" s="80">
        <f>MIN('期待値'!AK38:AT38)</f>
        <v>396825.39682539686</v>
      </c>
      <c r="D16" s="60" t="str">
        <f>CONCATENATE("+",MATCH(C16,'期待値'!AK38:AT38,0))</f>
        <v>+10</v>
      </c>
      <c r="E16" s="64" t="str">
        <f ca="1">IF($C$10&gt;=3,CONCATENATE("×",ROUNDUP(100/OFFSET(G$13,$C$10,0,1,1)*G15/100,0),"個"),"---")</f>
        <v>×18個</v>
      </c>
      <c r="F16" s="67">
        <f ca="1">OFFSET('成功率'!AK41,0,MATCH(C16,'期待値'!AK38:AT38,0),1,1)</f>
        <v>70</v>
      </c>
      <c r="G16" s="53">
        <f aca="true" t="shared" si="0" ref="G16:G23">G15*F16/100</f>
        <v>25.2</v>
      </c>
      <c r="H16" s="80">
        <f>MIN('期待値'!Z38:AI38)</f>
        <v>430247.6043925299</v>
      </c>
      <c r="I16" s="60" t="str">
        <f>CONCATENATE("+",MATCH(H16,'期待値'!Z38:AI38,0))</f>
        <v>+10</v>
      </c>
      <c r="J16" s="64" t="str">
        <f ca="1">IF($C$10&gt;=3,CONCATENATE("×",ROUNDUP(100/OFFSET(L$13,$C$10,0,1,1)*L15/100,0),"個"),"---")</f>
        <v>×22個</v>
      </c>
      <c r="K16" s="67">
        <f ca="1">OFFSET('成功率'!Z41,0,MATCH(H16,'期待値'!Z38:AI38,0),1,1)</f>
        <v>68</v>
      </c>
      <c r="L16" s="53">
        <f aca="true" t="shared" si="1" ref="L16:L23">L15*K16/100</f>
        <v>22.8752</v>
      </c>
    </row>
    <row r="17" spans="2:12" ht="13.5">
      <c r="B17" s="78" t="s">
        <v>66</v>
      </c>
      <c r="C17" s="80">
        <f>MIN('期待値'!AK39:AT39)</f>
        <v>638321.9954648527</v>
      </c>
      <c r="D17" s="60" t="str">
        <f>CONCATENATE("+",MATCH(C17,'期待値'!AK39:AT39,0))</f>
        <v>+10</v>
      </c>
      <c r="E17" s="64" t="str">
        <f ca="1">IF($C$10&gt;=4,CONCATENATE("×",ROUNDUP(100/OFFSET(G$13,$C$10,0,1,1)*G16/100,0),"個"),"---")</f>
        <v>×13個</v>
      </c>
      <c r="F17" s="67">
        <f ca="1">OFFSET('成功率'!AK42,0,MATCH(C17,'期待値'!AK39:AT39,0),1,1)</f>
        <v>70</v>
      </c>
      <c r="G17" s="53">
        <f t="shared" si="0"/>
        <v>17.64</v>
      </c>
      <c r="H17" s="80">
        <f>MIN('期待値'!Z39:AI39)</f>
        <v>706246.477047838</v>
      </c>
      <c r="I17" s="60" t="str">
        <f>CONCATENATE("+",MATCH(H17,'期待値'!Z39:AI39,0))</f>
        <v>+10</v>
      </c>
      <c r="J17" s="64" t="str">
        <f ca="1">IF($C$10&gt;=4,CONCATENATE("×",ROUNDUP(100/OFFSET(L$13,$C$10,0,1,1)*L16/100,0),"個"),"---")</f>
        <v>×15個</v>
      </c>
      <c r="K17" s="67">
        <f ca="1">OFFSET('成功率'!Z42,0,MATCH(H17,'期待値'!Z39:AI39,0),1,1)</f>
        <v>68</v>
      </c>
      <c r="L17" s="53">
        <f t="shared" si="1"/>
        <v>15.555136</v>
      </c>
    </row>
    <row r="18" spans="2:12" ht="13.5">
      <c r="B18" s="78" t="s">
        <v>67</v>
      </c>
      <c r="C18" s="80">
        <f>MIN('期待値'!AK40:AT40)</f>
        <v>983317.1363783609</v>
      </c>
      <c r="D18" s="60" t="str">
        <f>CONCATENATE("+",MATCH(C18,'期待値'!AK40:AT40,0))</f>
        <v>+10</v>
      </c>
      <c r="E18" s="64" t="str">
        <f ca="1">IF($C$10&gt;=5,CONCATENATE("×",ROUNDUP(100/OFFSET(G$13,$C$10,0,1,1)*G17/100,0),"個"),"---")</f>
        <v>×9個</v>
      </c>
      <c r="F18" s="67">
        <f ca="1">OFFSET('成功率'!AK43,0,MATCH(C18,'期待値'!AK40:AT40,0),1,1)</f>
        <v>70</v>
      </c>
      <c r="G18" s="53">
        <f t="shared" si="0"/>
        <v>12.347999999999999</v>
      </c>
      <c r="H18" s="80">
        <f>MIN('期待値'!Z40:AI40)</f>
        <v>1112127.1721291735</v>
      </c>
      <c r="I18" s="60" t="str">
        <f>CONCATENATE("+",MATCH(H18,'期待値'!Z40:AI40,0))</f>
        <v>+10</v>
      </c>
      <c r="J18" s="64" t="str">
        <f ca="1">IF($C$10&gt;=5,CONCATENATE("×",ROUNDUP(100/OFFSET(L$13,$C$10,0,1,1)*L17/100,0),"個"),"---")</f>
        <v>×11個</v>
      </c>
      <c r="K18" s="67">
        <f ca="1">OFFSET('成功率'!Z43,0,MATCH(H18,'期待値'!Z40:AI40,0),1,1)</f>
        <v>68</v>
      </c>
      <c r="L18" s="53">
        <f t="shared" si="1"/>
        <v>10.577492479999998</v>
      </c>
    </row>
    <row r="19" spans="2:12" ht="13.5">
      <c r="B19" s="78" t="s">
        <v>68</v>
      </c>
      <c r="C19" s="80">
        <f>MIN('期待値'!AK41:AT41)</f>
        <v>1476167.337683373</v>
      </c>
      <c r="D19" s="60" t="str">
        <f>CONCATENATE("+",MATCH(C19,'期待値'!AK41:AT41,0))</f>
        <v>+10</v>
      </c>
      <c r="E19" s="64" t="str">
        <f ca="1">IF($C$10&gt;=6,CONCATENATE("×",ROUNDUP(100/OFFSET(G$13,$C$10,0,1,1)*G18/100,0),"個"),"---")</f>
        <v>×6個</v>
      </c>
      <c r="F19" s="67">
        <f ca="1">OFFSET('成功率'!AK44,0,MATCH(C19,'期待値'!AK41:AT41,0),1,1)</f>
        <v>70</v>
      </c>
      <c r="G19" s="53">
        <f t="shared" si="0"/>
        <v>8.6436</v>
      </c>
      <c r="H19" s="80">
        <f>MIN('期待値'!Z41:AI41)</f>
        <v>1709010.5472487847</v>
      </c>
      <c r="I19" s="60" t="str">
        <f>CONCATENATE("+",MATCH(H19,'期待値'!Z41:AI41,0))</f>
        <v>+10</v>
      </c>
      <c r="J19" s="64" t="str">
        <f ca="1">IF($C$10&gt;=6,CONCATENATE("×",ROUNDUP(100/OFFSET(L$13,$C$10,0,1,1)*L18/100,0),"個"),"---")</f>
        <v>×7個</v>
      </c>
      <c r="K19" s="67">
        <f ca="1">OFFSET('成功率'!Z44,0,MATCH(H19,'期待値'!Z41:AI41,0),1,1)</f>
        <v>68</v>
      </c>
      <c r="L19" s="53">
        <f t="shared" si="1"/>
        <v>7.192694886399998</v>
      </c>
    </row>
    <row r="20" spans="2:12" ht="13.5">
      <c r="B20" s="78" t="s">
        <v>69</v>
      </c>
      <c r="C20" s="80">
        <f>MIN('期待値'!AK42:AT42)</f>
        <v>2180239.0538333897</v>
      </c>
      <c r="D20" s="60" t="str">
        <f>CONCATENATE("+",MATCH(C20,'期待値'!AK42:AT42,0))</f>
        <v>+10</v>
      </c>
      <c r="E20" s="64" t="str">
        <f ca="1">IF($C$10&gt;=7,CONCATENATE("×",ROUNDUP(100/OFFSET(G$13,$C$10,0,1,1)*G19/100,0),"個"),"---")</f>
        <v>×5個</v>
      </c>
      <c r="F20" s="67">
        <f ca="1">OFFSET('成功率'!AK45,0,MATCH(C20,'期待値'!AK42:AT42,0),1,1)</f>
        <v>70</v>
      </c>
      <c r="G20" s="53">
        <f t="shared" si="0"/>
        <v>6.050519999999999</v>
      </c>
      <c r="H20" s="80">
        <f>MIN('期待値'!Z42:AI42)</f>
        <v>2586780.21654233</v>
      </c>
      <c r="I20" s="60" t="str">
        <f>CONCATENATE("+",MATCH(H20,'期待値'!Z42:AI42,0))</f>
        <v>+10</v>
      </c>
      <c r="J20" s="64" t="str">
        <f ca="1">IF($C$10&gt;=7,CONCATENATE("×",ROUNDUP(100/OFFSET(L$13,$C$10,0,1,1)*L19/100,0),"個"),"---")</f>
        <v>×5個</v>
      </c>
      <c r="K20" s="67">
        <f ca="1">OFFSET('成功率'!Z45,0,MATCH(H20,'期待値'!Z42:AI42,0),1,1)</f>
        <v>68</v>
      </c>
      <c r="L20" s="53">
        <f t="shared" si="1"/>
        <v>4.891032522751999</v>
      </c>
    </row>
    <row r="21" spans="2:12" ht="13.5">
      <c r="B21" s="78" t="s">
        <v>70</v>
      </c>
      <c r="C21" s="80">
        <f>MIN('期待値'!AK43:AT43)</f>
        <v>3186055.7911905567</v>
      </c>
      <c r="D21" s="60" t="str">
        <f>CONCATENATE("+",MATCH(C21,'期待値'!AK43:AT43,0))</f>
        <v>+10</v>
      </c>
      <c r="E21" s="64" t="str">
        <f ca="1">IF($C$10&gt;=8,CONCATENATE("×",ROUNDUP(100/OFFSET(G$13,$C$10,0,1,1)*G20/100,0),"個"),"---")</f>
        <v>×3個</v>
      </c>
      <c r="F21" s="67">
        <f ca="1">OFFSET('成功率'!AK46,0,MATCH(C21,'期待値'!AK43:AT43,0),1,1)</f>
        <v>70</v>
      </c>
      <c r="G21" s="53">
        <f t="shared" si="0"/>
        <v>4.235363999999999</v>
      </c>
      <c r="H21" s="80">
        <f>MIN('期待値'!Z43:AI43)</f>
        <v>3877617.9655034267</v>
      </c>
      <c r="I21" s="60" t="str">
        <f>CONCATENATE("+",MATCH(H21,'期待値'!Z43:AI43,0))</f>
        <v>+10</v>
      </c>
      <c r="J21" s="64" t="str">
        <f ca="1">IF($C$10&gt;=8,CONCATENATE("×",ROUNDUP(100/OFFSET(L$13,$C$10,0,1,1)*L20/100,0),"個"),"---")</f>
        <v>×4個</v>
      </c>
      <c r="K21" s="67">
        <f ca="1">OFFSET('成功率'!Z46,0,MATCH(H21,'期待値'!Z43:AI43,0),1,1)</f>
        <v>68</v>
      </c>
      <c r="L21" s="53">
        <f t="shared" si="1"/>
        <v>3.3259021154713593</v>
      </c>
    </row>
    <row r="22" spans="2:12" ht="13.5">
      <c r="B22" s="78" t="s">
        <v>71</v>
      </c>
      <c r="C22" s="80">
        <f>MIN('期待値'!AK44:AT44)</f>
        <v>4622936.844557938</v>
      </c>
      <c r="D22" s="60" t="str">
        <f>CONCATENATE("+",MATCH(C22,'期待値'!AK44:AT44,0))</f>
        <v>+10</v>
      </c>
      <c r="E22" s="64" t="str">
        <f ca="1">IF($C$10&gt;=9,CONCATENATE("×",ROUNDUP(100/OFFSET(G$13,$C$10,0,1,1)*G21/100,0),"個"),"---")</f>
        <v>×3個</v>
      </c>
      <c r="F22" s="67">
        <f ca="1">OFFSET('成功率'!AK47,0,MATCH(C22,'期待値'!AK44:AT44,0),1,1)</f>
        <v>70</v>
      </c>
      <c r="G22" s="53">
        <f t="shared" si="0"/>
        <v>2.964754799999999</v>
      </c>
      <c r="H22" s="80">
        <f>MIN('期待値'!Z44:AI44)</f>
        <v>5775908.772799157</v>
      </c>
      <c r="I22" s="60" t="str">
        <f>CONCATENATE("+",MATCH(H22,'期待値'!Z44:AI44,0))</f>
        <v>+10</v>
      </c>
      <c r="J22" s="64" t="str">
        <f ca="1">IF($C$10&gt;=9,CONCATENATE("×",ROUNDUP(100/OFFSET(L$13,$C$10,0,1,1)*L21/100,0),"個"),"---")</f>
        <v>×3個</v>
      </c>
      <c r="K22" s="67">
        <f ca="1">OFFSET('成功率'!Z47,0,MATCH(H22,'期待値'!Z44:AI44,0),1,1)</f>
        <v>68</v>
      </c>
      <c r="L22" s="53">
        <f t="shared" si="1"/>
        <v>2.2616134385205244</v>
      </c>
    </row>
    <row r="23" spans="2:12" ht="14.25" thickBot="1">
      <c r="B23" s="79" t="s">
        <v>72</v>
      </c>
      <c r="C23" s="81">
        <f>MIN('期待値'!AK45:AT45)</f>
        <v>6675624.063654197</v>
      </c>
      <c r="D23" s="55" t="str">
        <f>CONCATENATE("+",MATCH(C23,'期待値'!AK45:AT45,0))</f>
        <v>+10</v>
      </c>
      <c r="E23" s="65" t="str">
        <f ca="1">IF($C$10=10,CONCATENATE("×",ROUNDUP(100/OFFSET(G$13,$C$10,0,1,1)*G22/100,0),"個"),"---")</f>
        <v>×2個</v>
      </c>
      <c r="F23" s="54">
        <f ca="1">OFFSET('成功率'!AK48,0,MATCH(C23,'期待値'!AK45:AT45,0),1,1)</f>
        <v>70</v>
      </c>
      <c r="G23" s="56">
        <f t="shared" si="0"/>
        <v>2.075328359999999</v>
      </c>
      <c r="H23" s="81">
        <f>MIN('期待値'!Z45:AI45)</f>
        <v>8567512.90117523</v>
      </c>
      <c r="I23" s="55" t="str">
        <f>CONCATENATE("+",MATCH(H23,'期待値'!Z45:AI45,0))</f>
        <v>+10</v>
      </c>
      <c r="J23" s="65" t="str">
        <f ca="1">IF($C$10=10,CONCATENATE("×",ROUNDUP(100/OFFSET(L$13,$C$10,0,1,1)*L22/100,0),"個"),"---")</f>
        <v>×2個</v>
      </c>
      <c r="K23" s="54">
        <f ca="1">OFFSET('成功率'!Z48,0,MATCH(H23,'期待値'!Z45:AI45,0),1,1)</f>
        <v>68</v>
      </c>
      <c r="L23" s="56">
        <f t="shared" si="1"/>
        <v>1.5378971381939568</v>
      </c>
    </row>
    <row r="24" ht="14.25" thickBot="1"/>
    <row r="25" spans="3:8" ht="14.25" thickBot="1">
      <c r="C25" s="24" t="s">
        <v>32</v>
      </c>
      <c r="H25" s="24" t="s">
        <v>31</v>
      </c>
    </row>
    <row r="26" spans="3:12" ht="14.25" thickBot="1">
      <c r="C26" s="69" t="s">
        <v>41</v>
      </c>
      <c r="D26" s="57" t="s">
        <v>42</v>
      </c>
      <c r="E26" s="70" t="s">
        <v>43</v>
      </c>
      <c r="F26" s="57" t="s">
        <v>30</v>
      </c>
      <c r="G26" s="58" t="s">
        <v>44</v>
      </c>
      <c r="H26" s="59" t="s">
        <v>41</v>
      </c>
      <c r="I26" s="47" t="s">
        <v>42</v>
      </c>
      <c r="J26" s="62" t="s">
        <v>43</v>
      </c>
      <c r="K26" s="47" t="s">
        <v>30</v>
      </c>
      <c r="L26" s="50" t="s">
        <v>44</v>
      </c>
    </row>
    <row r="27" spans="2:12" ht="13.5">
      <c r="B27" s="77" t="s">
        <v>63</v>
      </c>
      <c r="C27" s="82">
        <f>MIN('期待値'!O36:X36)</f>
        <v>125000</v>
      </c>
      <c r="D27" s="71" t="str">
        <f>CONCATENATE("+",MATCH(C27,'期待値'!O36:X36,0))</f>
        <v>+9</v>
      </c>
      <c r="E27" s="72" t="str">
        <f ca="1">IF($C$10&gt;=1,CONCATENATE("×",ROUNDUP(100/OFFSET(G$26,$C$10,0,1,1),0),"個"),"---")</f>
        <v>×89個</v>
      </c>
      <c r="F27" s="74">
        <f ca="1">OFFSET('成功率'!O39,0,MATCH(C27,'期待値'!O36:X36,0),1,1)</f>
        <v>56</v>
      </c>
      <c r="G27" s="73">
        <f>F27</f>
        <v>56</v>
      </c>
      <c r="H27" s="80">
        <f>MIN('期待値'!D36:M36)</f>
        <v>127272.72727272728</v>
      </c>
      <c r="I27" s="60" t="str">
        <f>CONCATENATE("+",MATCH(H27,'期待値'!D36:M36,0))</f>
        <v>+9</v>
      </c>
      <c r="J27" s="63" t="str">
        <f ca="1">IF($C$10&gt;=1,CONCATENATE("×",ROUNDUP(100/OFFSET(L$26,$C$10,0,1,1),0),"個"),"---")</f>
        <v>×104個</v>
      </c>
      <c r="K27" s="67">
        <f ca="1">OFFSET('成功率'!D39,0,MATCH(H27,'期待値'!D36:M36,0),1,1)</f>
        <v>55</v>
      </c>
      <c r="L27" s="66">
        <f>K27</f>
        <v>55</v>
      </c>
    </row>
    <row r="28" spans="2:12" ht="13.5">
      <c r="B28" s="78" t="s">
        <v>64</v>
      </c>
      <c r="C28" s="83">
        <f>MIN('期待値'!O37:X37)</f>
        <v>258928.57142857142</v>
      </c>
      <c r="D28" s="52" t="str">
        <f>CONCATENATE("+",MATCH(C28,'期待値'!O37:X37,0))</f>
        <v>+9</v>
      </c>
      <c r="E28" s="64" t="str">
        <f ca="1">IF($C$10&gt;=2,CONCATENATE("×",ROUNDUP(100/OFFSET(G$26,$C$10,0,1,1)*G27/100,0),"個"),"---")</f>
        <v>×50個</v>
      </c>
      <c r="F28" s="51">
        <f ca="1">OFFSET('成功率'!O40,0,MATCH(C28,'期待値'!O37:X37,0),1,1)</f>
        <v>56</v>
      </c>
      <c r="G28" s="53">
        <f>G27*F28/100</f>
        <v>31.36</v>
      </c>
      <c r="H28" s="80">
        <f>MIN('期待値'!D37:M37)</f>
        <v>267768.59504132235</v>
      </c>
      <c r="I28" s="60" t="str">
        <f>CONCATENATE("+",MATCH(H28,'期待値'!D37:M37,0))</f>
        <v>+9</v>
      </c>
      <c r="J28" s="64" t="str">
        <f ca="1">IF($C$10&gt;=2,CONCATENATE("×",ROUNDUP(100/OFFSET(L$26,$C$10,0,1,1)*L27/100,0),"個"),"---")</f>
        <v>×58個</v>
      </c>
      <c r="K28" s="67">
        <f ca="1">OFFSET('成功率'!D40,0,MATCH(H28,'期待値'!D37:M37,0),1,1)</f>
        <v>55</v>
      </c>
      <c r="L28" s="53">
        <f>L27*K28/100</f>
        <v>30.25</v>
      </c>
    </row>
    <row r="29" spans="2:12" ht="13.5">
      <c r="B29" s="78" t="s">
        <v>65</v>
      </c>
      <c r="C29" s="83">
        <f>MIN('期待値'!O38:X38)</f>
        <v>468073.59307359305</v>
      </c>
      <c r="D29" s="52" t="str">
        <f>CONCATENATE("+",MATCH(C29,'期待値'!O38:X38,0))</f>
        <v>+10</v>
      </c>
      <c r="E29" s="64" t="str">
        <f ca="1">IF($C$10&gt;=3,CONCATENATE("×",ROUNDUP(100/OFFSET(G$26,$C$10,0,1,1)*G28/100,0),"個"),"---")</f>
        <v>×28個</v>
      </c>
      <c r="F29" s="51">
        <f ca="1">OFFSET('成功率'!O41,0,MATCH(C29,'期待値'!O38:X38,0),1,1)</f>
        <v>66</v>
      </c>
      <c r="G29" s="53">
        <f aca="true" t="shared" si="2" ref="G29:G36">G28*F29/100</f>
        <v>20.697599999999998</v>
      </c>
      <c r="H29" s="80">
        <f>MIN('期待値'!D38:M38)</f>
        <v>488874.7616020344</v>
      </c>
      <c r="I29" s="60" t="str">
        <f>CONCATENATE("+",MATCH(H29,'期待値'!D38:M38,0))</f>
        <v>+10</v>
      </c>
      <c r="J29" s="64" t="str">
        <f ca="1">IF($C$10&gt;=3,CONCATENATE("×",ROUNDUP(100/OFFSET(L$26,$C$10,0,1,1)*L28/100,0),"個"),"---")</f>
        <v>×32個</v>
      </c>
      <c r="K29" s="67">
        <f ca="1">OFFSET('成功率'!D41,0,MATCH(H29,'期待値'!D38:M38,0),1,1)</f>
        <v>65</v>
      </c>
      <c r="L29" s="53">
        <f aca="true" t="shared" si="3" ref="L29:L36">L28*K29/100</f>
        <v>19.6625</v>
      </c>
    </row>
    <row r="30" spans="2:12" ht="13.5">
      <c r="B30" s="78" t="s">
        <v>66</v>
      </c>
      <c r="C30" s="83">
        <f>MIN('期待値'!O39:X39)</f>
        <v>784959.9895054441</v>
      </c>
      <c r="D30" s="52" t="str">
        <f>CONCATENATE("+",MATCH(C30,'期待値'!O39:X39,0))</f>
        <v>+10</v>
      </c>
      <c r="E30" s="64" t="str">
        <f ca="1">IF($C$10&gt;=4,CONCATENATE("×",ROUNDUP(100/OFFSET(G$26,$C$10,0,1,1)*G29/100,0),"個"),"---")</f>
        <v>×19個</v>
      </c>
      <c r="F30" s="51">
        <f ca="1">OFFSET('成功率'!O42,0,MATCH(C30,'期待値'!O39:X39,0),1,1)</f>
        <v>66</v>
      </c>
      <c r="G30" s="53">
        <f t="shared" si="2"/>
        <v>13.660415999999998</v>
      </c>
      <c r="H30" s="80">
        <f>MIN('期待値'!D39:M39)</f>
        <v>829038.0947723605</v>
      </c>
      <c r="I30" s="60" t="str">
        <f>CONCATENATE("+",MATCH(H30,'期待値'!D39:M39,0))</f>
        <v>+10</v>
      </c>
      <c r="J30" s="64" t="str">
        <f ca="1">IF($C$10&gt;=4,CONCATENATE("×",ROUNDUP(100/OFFSET(L$26,$C$10,0,1,1)*L29/100,0),"個"),"---")</f>
        <v>×21個</v>
      </c>
      <c r="K30" s="67">
        <f ca="1">OFFSET('成功率'!D42,0,MATCH(H30,'期待値'!D39:M39,0),1,1)</f>
        <v>65</v>
      </c>
      <c r="L30" s="53">
        <f t="shared" si="3"/>
        <v>12.780625</v>
      </c>
    </row>
    <row r="31" spans="2:12" ht="13.5">
      <c r="B31" s="78" t="s">
        <v>67</v>
      </c>
      <c r="C31" s="83">
        <f>MIN('期待値'!O40:X40)</f>
        <v>1265090.8931900668</v>
      </c>
      <c r="D31" s="52" t="str">
        <f>CONCATENATE("+",MATCH(C31,'期待値'!O40:X40,0))</f>
        <v>+10</v>
      </c>
      <c r="E31" s="64" t="str">
        <f ca="1">IF($C$10&gt;=5,CONCATENATE("×",ROUNDUP(100/OFFSET(G$26,$C$10,0,1,1)*G30/100,0),"個"),"---")</f>
        <v>×13個</v>
      </c>
      <c r="F31" s="51">
        <f ca="1">OFFSET('成功率'!O43,0,MATCH(C31,'期待値'!O40:X40,0),1,1)</f>
        <v>66</v>
      </c>
      <c r="G31" s="53">
        <f t="shared" si="2"/>
        <v>9.015874559999999</v>
      </c>
      <c r="H31" s="80">
        <f>MIN('期待値'!D40:M40)</f>
        <v>1352366.2996497853</v>
      </c>
      <c r="I31" s="60" t="str">
        <f>CONCATENATE("+",MATCH(H31,'期待値'!D40:M40,0))</f>
        <v>+10</v>
      </c>
      <c r="J31" s="64" t="str">
        <f ca="1">IF($C$10&gt;=5,CONCATENATE("×",ROUNDUP(100/OFFSET(L$26,$C$10,0,1,1)*L30/100,0),"個"),"---")</f>
        <v>×14個</v>
      </c>
      <c r="K31" s="67">
        <f ca="1">OFFSET('成功率'!D43,0,MATCH(H31,'期待値'!D40:M40,0),1,1)</f>
        <v>65</v>
      </c>
      <c r="L31" s="53">
        <f t="shared" si="3"/>
        <v>8.30740625</v>
      </c>
    </row>
    <row r="32" spans="2:12" ht="13.5">
      <c r="B32" s="78" t="s">
        <v>68</v>
      </c>
      <c r="C32" s="83">
        <f>MIN('期待値'!O41:X41)</f>
        <v>1992561.959378889</v>
      </c>
      <c r="D32" s="52" t="str">
        <f>CONCATENATE("+",MATCH(C32,'期待値'!O41:X41,0))</f>
        <v>+10</v>
      </c>
      <c r="E32" s="64" t="str">
        <f ca="1">IF($C$10&gt;=6,CONCATENATE("×",ROUNDUP(100/OFFSET(G$26,$C$10,0,1,1)*G31/100,0),"個"),"---")</f>
        <v>×8個</v>
      </c>
      <c r="F32" s="51">
        <f ca="1">OFFSET('成功率'!O44,0,MATCH(C32,'期待値'!O41:X41,0),1,1)</f>
        <v>66</v>
      </c>
      <c r="G32" s="53">
        <f t="shared" si="2"/>
        <v>5.950477209599999</v>
      </c>
      <c r="H32" s="80">
        <f>MIN('期待値'!D41:M41)</f>
        <v>2157486.6148458235</v>
      </c>
      <c r="I32" s="60" t="str">
        <f>CONCATENATE("+",MATCH(H32,'期待値'!D41:M41,0))</f>
        <v>+10</v>
      </c>
      <c r="J32" s="64" t="str">
        <f ca="1">IF($C$10&gt;=6,CONCATENATE("×",ROUNDUP(100/OFFSET(L$26,$C$10,0,1,1)*L31/100,0),"個"),"---")</f>
        <v>×9個</v>
      </c>
      <c r="K32" s="67">
        <f ca="1">OFFSET('成功率'!D44,0,MATCH(H32,'期待値'!D41:M41,0),1,1)</f>
        <v>65</v>
      </c>
      <c r="L32" s="53">
        <f t="shared" si="3"/>
        <v>5.3998140625</v>
      </c>
    </row>
    <row r="33" spans="2:12" ht="13.5">
      <c r="B33" s="78" t="s">
        <v>69</v>
      </c>
      <c r="C33" s="83">
        <f>MIN('期待値'!O42:X42)</f>
        <v>3094790.8475437714</v>
      </c>
      <c r="D33" s="52" t="str">
        <f>CONCATENATE("+",MATCH(C33,'期待値'!O42:X42,0))</f>
        <v>+10</v>
      </c>
      <c r="E33" s="64" t="str">
        <f ca="1">IF($C$10&gt;=7,CONCATENATE("×",ROUNDUP(100/OFFSET(G$26,$C$10,0,1,1)*G32/100,0),"個"),"---")</f>
        <v>×6個</v>
      </c>
      <c r="F33" s="51">
        <f ca="1">OFFSET('成功率'!O45,0,MATCH(C33,'期待値'!O42:X42,0),1,1)</f>
        <v>66</v>
      </c>
      <c r="G33" s="53">
        <f t="shared" si="2"/>
        <v>3.9273149583359994</v>
      </c>
      <c r="H33" s="80">
        <f>MIN('期待値'!D42:M42)</f>
        <v>3396133.2536089593</v>
      </c>
      <c r="I33" s="60" t="str">
        <f>CONCATENATE("+",MATCH(H33,'期待値'!D42:M42,0))</f>
        <v>+10</v>
      </c>
      <c r="J33" s="64" t="str">
        <f ca="1">IF($C$10&gt;=7,CONCATENATE("×",ROUNDUP(100/OFFSET(L$26,$C$10,0,1,1)*L32/100,0),"個"),"---")</f>
        <v>×6個</v>
      </c>
      <c r="K33" s="67">
        <f ca="1">OFFSET('成功率'!D45,0,MATCH(H33,'期待値'!D42:M42,0),1,1)</f>
        <v>65</v>
      </c>
      <c r="L33" s="53">
        <f t="shared" si="3"/>
        <v>3.5098791406250003</v>
      </c>
    </row>
    <row r="34" spans="2:12" ht="13.5">
      <c r="B34" s="78" t="s">
        <v>70</v>
      </c>
      <c r="C34" s="83">
        <f>MIN('期待値'!O43:X43)</f>
        <v>4764834.617490563</v>
      </c>
      <c r="D34" s="52" t="str">
        <f>CONCATENATE("+",MATCH(C34,'期待値'!O43:X43,0))</f>
        <v>+10</v>
      </c>
      <c r="E34" s="64" t="str">
        <f ca="1">IF($C$10&gt;=8,CONCATENATE("×",ROUNDUP(100/OFFSET(G$26,$C$10,0,1,1)*G33/100,0),"個"),"---")</f>
        <v>×4個</v>
      </c>
      <c r="F34" s="51">
        <f ca="1">OFFSET('成功率'!O46,0,MATCH(C34,'期待値'!O43:X43,0),1,1)</f>
        <v>66</v>
      </c>
      <c r="G34" s="53">
        <f t="shared" si="2"/>
        <v>2.5920278725017596</v>
      </c>
      <c r="H34" s="80">
        <f>MIN('期待値'!D43:M43)</f>
        <v>5301743.467090706</v>
      </c>
      <c r="I34" s="60" t="str">
        <f>CONCATENATE("+",MATCH(H34,'期待値'!D43:M43,0))</f>
        <v>+10</v>
      </c>
      <c r="J34" s="64" t="str">
        <f ca="1">IF($C$10&gt;=8,CONCATENATE("×",ROUNDUP(100/OFFSET(L$26,$C$10,0,1,1)*L33/100,0),"個"),"---")</f>
        <v>×4個</v>
      </c>
      <c r="K34" s="67">
        <f ca="1">OFFSET('成功率'!D46,0,MATCH(H34,'期待値'!D43:M43,0),1,1)</f>
        <v>65</v>
      </c>
      <c r="L34" s="53">
        <f t="shared" si="3"/>
        <v>2.28142144140625</v>
      </c>
    </row>
    <row r="35" spans="2:12" ht="13.5">
      <c r="B35" s="78" t="s">
        <v>71</v>
      </c>
      <c r="C35" s="83">
        <f>MIN('期待値'!O44:X44)</f>
        <v>7295203.965894792</v>
      </c>
      <c r="D35" s="52" t="str">
        <f>CONCATENATE("+",MATCH(C35,'期待値'!O44:X44,0))</f>
        <v>+10</v>
      </c>
      <c r="E35" s="64" t="str">
        <f ca="1">IF($C$10&gt;=9,CONCATENATE("×",ROUNDUP(100/OFFSET(G$26,$C$10,0,1,1)*G34/100,0),"個"),"---")</f>
        <v>×3個</v>
      </c>
      <c r="F35" s="51">
        <f ca="1">OFFSET('成功率'!O47,0,MATCH(C35,'期待値'!O44:X44,0),1,1)</f>
        <v>66</v>
      </c>
      <c r="G35" s="53">
        <f t="shared" si="2"/>
        <v>1.7107383958511613</v>
      </c>
      <c r="H35" s="80">
        <f>MIN('期待値'!D44:M44)</f>
        <v>8233451.487831856</v>
      </c>
      <c r="I35" s="60" t="str">
        <f>CONCATENATE("+",MATCH(H35,'期待値'!D44:M44,0))</f>
        <v>+10</v>
      </c>
      <c r="J35" s="64" t="str">
        <f ca="1">IF($C$10&gt;=9,CONCATENATE("×",ROUNDUP(100/OFFSET(L$26,$C$10,0,1,1)*L34/100,0),"個"),"---")</f>
        <v>×3個</v>
      </c>
      <c r="K35" s="67">
        <f ca="1">OFFSET('成功率'!D47,0,MATCH(H35,'期待値'!D44:M44,0),1,1)</f>
        <v>65</v>
      </c>
      <c r="L35" s="53">
        <f t="shared" si="3"/>
        <v>1.4829239369140625</v>
      </c>
    </row>
    <row r="36" spans="2:12" ht="14.25" thickBot="1">
      <c r="B36" s="79" t="s">
        <v>72</v>
      </c>
      <c r="C36" s="84">
        <f>MIN('期待値'!O45:X45)</f>
        <v>11129096.918022413</v>
      </c>
      <c r="D36" s="61" t="str">
        <f>CONCATENATE("+",MATCH(C36,'期待値'!O45:X45,0))</f>
        <v>+10</v>
      </c>
      <c r="E36" s="65" t="str">
        <f ca="1">IF($C$10=10,CONCATENATE("×",ROUNDUP(100/OFFSET(G$26,$C$10,0,1,1)*G35/100,0),"個"),"---")</f>
        <v>×2個</v>
      </c>
      <c r="F36" s="68">
        <f ca="1">OFFSET('成功率'!O48,0,MATCH(C36,'期待値'!O45:X45,0),1,1)</f>
        <v>66</v>
      </c>
      <c r="G36" s="56">
        <f t="shared" si="2"/>
        <v>1.1290873412617664</v>
      </c>
      <c r="H36" s="81">
        <f>MIN('期待値'!D45:M45)</f>
        <v>12743771.519741317</v>
      </c>
      <c r="I36" s="55" t="str">
        <f>CONCATENATE("+",MATCH(H36,'期待値'!D45:M45,0))</f>
        <v>+10</v>
      </c>
      <c r="J36" s="65" t="str">
        <f ca="1">IF($C$10=10,CONCATENATE("×",ROUNDUP(100/OFFSET(L$26,$C$10,0,1,1)*L35/100,0),"個"),"---")</f>
        <v>×2個</v>
      </c>
      <c r="K36" s="54">
        <f ca="1">OFFSET('成功率'!D48,0,MATCH(H36,'期待値'!D45:M45,0),1,1)</f>
        <v>65</v>
      </c>
      <c r="L36" s="56">
        <f t="shared" si="3"/>
        <v>0.9639005589941406</v>
      </c>
    </row>
  </sheetData>
  <mergeCells count="1">
    <mergeCell ref="A1:B2"/>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2:AU48"/>
  <sheetViews>
    <sheetView workbookViewId="0" topLeftCell="A3">
      <selection activeCell="AQ35" sqref="AQ35"/>
    </sheetView>
  </sheetViews>
  <sheetFormatPr defaultColWidth="9.00390625" defaultRowHeight="13.5"/>
  <cols>
    <col min="1" max="1" width="1.625" style="0" customWidth="1"/>
    <col min="2" max="2" width="5.625" style="0" customWidth="1"/>
    <col min="3" max="3" width="8.125" style="0" customWidth="1"/>
    <col min="4" max="4" width="12.125" style="0" customWidth="1"/>
    <col min="5" max="14" width="6.625" style="0" customWidth="1"/>
    <col min="15" max="15" width="1.625" style="0" customWidth="1"/>
    <col min="16" max="25" width="6.625" style="0" customWidth="1"/>
    <col min="26" max="26" width="1.625" style="0" customWidth="1"/>
    <col min="27" max="36" width="6.625" style="0" customWidth="1"/>
    <col min="37" max="37" width="1.625" style="0" customWidth="1"/>
    <col min="38" max="47" width="6.625" style="0" customWidth="1"/>
  </cols>
  <sheetData>
    <row r="1" ht="6" customHeight="1" thickBot="1"/>
    <row r="2" spans="2:47" ht="14.25" thickBot="1">
      <c r="B2" s="96" t="s">
        <v>1</v>
      </c>
      <c r="C2" s="97"/>
      <c r="D2" s="24" t="s">
        <v>13</v>
      </c>
      <c r="E2" s="20" t="s">
        <v>2</v>
      </c>
      <c r="F2" s="21" t="s">
        <v>3</v>
      </c>
      <c r="G2" s="22" t="s">
        <v>4</v>
      </c>
      <c r="H2" s="21" t="s">
        <v>5</v>
      </c>
      <c r="I2" s="22" t="s">
        <v>6</v>
      </c>
      <c r="J2" s="21" t="s">
        <v>7</v>
      </c>
      <c r="K2" s="22" t="s">
        <v>8</v>
      </c>
      <c r="L2" s="21" t="s">
        <v>9</v>
      </c>
      <c r="M2" s="21" t="s">
        <v>10</v>
      </c>
      <c r="N2" s="23" t="s">
        <v>11</v>
      </c>
      <c r="P2" s="20" t="s">
        <v>2</v>
      </c>
      <c r="Q2" s="21" t="s">
        <v>3</v>
      </c>
      <c r="R2" s="22" t="s">
        <v>4</v>
      </c>
      <c r="S2" s="21" t="s">
        <v>5</v>
      </c>
      <c r="T2" s="22" t="s">
        <v>6</v>
      </c>
      <c r="U2" s="21" t="s">
        <v>7</v>
      </c>
      <c r="V2" s="22" t="s">
        <v>8</v>
      </c>
      <c r="W2" s="21" t="s">
        <v>9</v>
      </c>
      <c r="X2" s="21" t="s">
        <v>10</v>
      </c>
      <c r="Y2" s="23" t="s">
        <v>11</v>
      </c>
      <c r="AA2" s="20" t="s">
        <v>2</v>
      </c>
      <c r="AB2" s="21" t="s">
        <v>3</v>
      </c>
      <c r="AC2" s="22" t="s">
        <v>4</v>
      </c>
      <c r="AD2" s="21" t="s">
        <v>5</v>
      </c>
      <c r="AE2" s="22" t="s">
        <v>6</v>
      </c>
      <c r="AF2" s="21" t="s">
        <v>7</v>
      </c>
      <c r="AG2" s="22" t="s">
        <v>8</v>
      </c>
      <c r="AH2" s="21" t="s">
        <v>9</v>
      </c>
      <c r="AI2" s="21" t="s">
        <v>10</v>
      </c>
      <c r="AJ2" s="23" t="s">
        <v>11</v>
      </c>
      <c r="AL2" s="20" t="s">
        <v>2</v>
      </c>
      <c r="AM2" s="21" t="s">
        <v>3</v>
      </c>
      <c r="AN2" s="22" t="s">
        <v>4</v>
      </c>
      <c r="AO2" s="21" t="s">
        <v>5</v>
      </c>
      <c r="AP2" s="22" t="s">
        <v>6</v>
      </c>
      <c r="AQ2" s="21" t="s">
        <v>7</v>
      </c>
      <c r="AR2" s="22" t="s">
        <v>8</v>
      </c>
      <c r="AS2" s="21" t="s">
        <v>9</v>
      </c>
      <c r="AT2" s="21" t="s">
        <v>10</v>
      </c>
      <c r="AU2" s="23" t="s">
        <v>11</v>
      </c>
    </row>
    <row r="3" spans="2:14" ht="14.25" thickBot="1">
      <c r="B3" s="98"/>
      <c r="C3" s="98"/>
      <c r="D3" s="24" t="s">
        <v>29</v>
      </c>
      <c r="E3" s="26">
        <v>5</v>
      </c>
      <c r="F3" s="27">
        <v>15</v>
      </c>
      <c r="G3" s="28">
        <v>20</v>
      </c>
      <c r="H3" s="27">
        <v>25</v>
      </c>
      <c r="I3" s="28">
        <v>30</v>
      </c>
      <c r="J3" s="27">
        <v>35</v>
      </c>
      <c r="K3" s="28">
        <v>40</v>
      </c>
      <c r="L3" s="27">
        <v>45</v>
      </c>
      <c r="M3" s="27">
        <v>55</v>
      </c>
      <c r="N3" s="29">
        <v>65</v>
      </c>
    </row>
    <row r="4" spans="2:37" ht="6" customHeight="1" thickBot="1">
      <c r="B4" s="11"/>
      <c r="O4" s="11"/>
      <c r="Z4" s="11"/>
      <c r="AK4" s="11"/>
    </row>
    <row r="5" spans="1:47" ht="14.25" thickBot="1">
      <c r="A5" s="11"/>
      <c r="B5" s="12"/>
      <c r="C5" s="14" t="s">
        <v>25</v>
      </c>
      <c r="D5" s="14" t="s">
        <v>24</v>
      </c>
      <c r="E5" s="93" t="s">
        <v>33</v>
      </c>
      <c r="F5" s="94"/>
      <c r="G5" s="94"/>
      <c r="H5" s="94"/>
      <c r="I5" s="94"/>
      <c r="J5" s="94"/>
      <c r="K5" s="95"/>
      <c r="L5" s="93" t="s">
        <v>35</v>
      </c>
      <c r="M5" s="95"/>
      <c r="N5" s="42">
        <v>0</v>
      </c>
      <c r="O5" s="6"/>
      <c r="P5" s="90" t="s">
        <v>34</v>
      </c>
      <c r="Q5" s="91"/>
      <c r="R5" s="91"/>
      <c r="S5" s="91"/>
      <c r="T5" s="91"/>
      <c r="U5" s="91"/>
      <c r="V5" s="92"/>
      <c r="W5" s="90" t="s">
        <v>35</v>
      </c>
      <c r="X5" s="92"/>
      <c r="Y5" s="42">
        <v>1</v>
      </c>
      <c r="Z5" s="6"/>
      <c r="AA5" s="90" t="s">
        <v>36</v>
      </c>
      <c r="AB5" s="91"/>
      <c r="AC5" s="91"/>
      <c r="AD5" s="91"/>
      <c r="AE5" s="91"/>
      <c r="AF5" s="91"/>
      <c r="AG5" s="92"/>
      <c r="AH5" s="90" t="s">
        <v>35</v>
      </c>
      <c r="AI5" s="92"/>
      <c r="AJ5" s="42">
        <v>3</v>
      </c>
      <c r="AK5" s="6"/>
      <c r="AL5" s="90" t="s">
        <v>37</v>
      </c>
      <c r="AM5" s="91"/>
      <c r="AN5" s="91"/>
      <c r="AO5" s="91"/>
      <c r="AP5" s="91"/>
      <c r="AQ5" s="91"/>
      <c r="AR5" s="92"/>
      <c r="AS5" s="90" t="s">
        <v>35</v>
      </c>
      <c r="AT5" s="92"/>
      <c r="AU5" s="42">
        <v>5</v>
      </c>
    </row>
    <row r="6" spans="2:47" ht="14.25" thickBot="1">
      <c r="B6" s="2" t="s">
        <v>0</v>
      </c>
      <c r="C6" s="15" t="s">
        <v>14</v>
      </c>
      <c r="D6" s="43">
        <v>100</v>
      </c>
      <c r="E6" s="34">
        <f>IF($D6+(100-$D6)*E$3/100+$N$5&gt;100,100,IF($D6+(100-$D6)*E$3/100+$N$5&gt;0,$D6+(100-$D6)*E$3/100+$N$5,0))</f>
        <v>100</v>
      </c>
      <c r="F6" s="35">
        <f aca="true" t="shared" si="0" ref="F6:N15">IF($D6+(100-$D6)*F$3/100+$N$5&gt;100,100,IF($D6+(100-$D6)*F$3/100+$N$5&gt;0,$D6+(100-$D6)*F$3/100+$N$5,0))</f>
        <v>100</v>
      </c>
      <c r="G6" s="35">
        <f t="shared" si="0"/>
        <v>100</v>
      </c>
      <c r="H6" s="35">
        <f t="shared" si="0"/>
        <v>100</v>
      </c>
      <c r="I6" s="35">
        <f t="shared" si="0"/>
        <v>100</v>
      </c>
      <c r="J6" s="35">
        <f t="shared" si="0"/>
        <v>100</v>
      </c>
      <c r="K6" s="35">
        <f t="shared" si="0"/>
        <v>100</v>
      </c>
      <c r="L6" s="35">
        <f t="shared" si="0"/>
        <v>100</v>
      </c>
      <c r="M6" s="35">
        <f t="shared" si="0"/>
        <v>100</v>
      </c>
      <c r="N6" s="36">
        <f t="shared" si="0"/>
        <v>100</v>
      </c>
      <c r="O6" s="10"/>
      <c r="P6" s="34">
        <f>IF($D6+(100-$D6)*E$3/100+$Y$5&gt;100,100,IF($D6+(100-$D6)*E$3/100+$Y$5&gt;0,$D6+(100-$D6)*E$3/100+$Y$5,0))</f>
        <v>100</v>
      </c>
      <c r="Q6" s="35">
        <f aca="true" t="shared" si="1" ref="Q6:Y6">IF($D6+(100-$D6)*F$3/100+$Y$5&gt;100,100,IF($D6+(100-$D6)*F$3/100+$Y$5&gt;0,$D6+(100-$D6)*F$3/100+$Y$5,0))</f>
        <v>100</v>
      </c>
      <c r="R6" s="35">
        <f t="shared" si="1"/>
        <v>100</v>
      </c>
      <c r="S6" s="35">
        <f t="shared" si="1"/>
        <v>100</v>
      </c>
      <c r="T6" s="35">
        <f t="shared" si="1"/>
        <v>100</v>
      </c>
      <c r="U6" s="35">
        <f t="shared" si="1"/>
        <v>100</v>
      </c>
      <c r="V6" s="35">
        <f t="shared" si="1"/>
        <v>100</v>
      </c>
      <c r="W6" s="35">
        <f t="shared" si="1"/>
        <v>100</v>
      </c>
      <c r="X6" s="35">
        <f t="shared" si="1"/>
        <v>100</v>
      </c>
      <c r="Y6" s="36">
        <f t="shared" si="1"/>
        <v>100</v>
      </c>
      <c r="Z6" s="10"/>
      <c r="AA6" s="34">
        <f>IF($D6+(100-$D6)*E$3/100+$AJ$5&gt;100,100,IF($D6+(100-$D6)*E$3/100+$AJ$5&gt;0,$D6+(100-$D6)*E$3/100+$AJ$5,0))</f>
        <v>100</v>
      </c>
      <c r="AB6" s="35">
        <f aca="true" t="shared" si="2" ref="AB6:AJ6">IF($D6+(100-$D6)*F$3/100+$AJ$5&gt;100,100,IF($D6+(100-$D6)*F$3/100+$AJ$5&gt;0,$D6+(100-$D6)*F$3/100+$AJ$5,0))</f>
        <v>100</v>
      </c>
      <c r="AC6" s="35">
        <f t="shared" si="2"/>
        <v>100</v>
      </c>
      <c r="AD6" s="35">
        <f t="shared" si="2"/>
        <v>100</v>
      </c>
      <c r="AE6" s="35">
        <f t="shared" si="2"/>
        <v>100</v>
      </c>
      <c r="AF6" s="35">
        <f t="shared" si="2"/>
        <v>100</v>
      </c>
      <c r="AG6" s="35">
        <f t="shared" si="2"/>
        <v>100</v>
      </c>
      <c r="AH6" s="35">
        <f t="shared" si="2"/>
        <v>100</v>
      </c>
      <c r="AI6" s="35">
        <f t="shared" si="2"/>
        <v>100</v>
      </c>
      <c r="AJ6" s="36">
        <f t="shared" si="2"/>
        <v>100</v>
      </c>
      <c r="AK6" s="10"/>
      <c r="AL6" s="34">
        <f>IF($D6+(100-$D6)*E$3/100+$AU$5&gt;100,100,IF($D6+(100-$D6)*E$3/100+$AU$5&gt;0,$D6+(100-$D6)*E$3/100+$AU$5,0))</f>
        <v>100</v>
      </c>
      <c r="AM6" s="35">
        <f aca="true" t="shared" si="3" ref="AM6:AU6">IF($D6+(100-$D6)*F$3/100+$AU$5&gt;100,100,IF($D6+(100-$D6)*F$3/100+$AU$5&gt;0,$D6+(100-$D6)*F$3/100+$AU$5,0))</f>
        <v>100</v>
      </c>
      <c r="AN6" s="35">
        <f t="shared" si="3"/>
        <v>100</v>
      </c>
      <c r="AO6" s="35">
        <f t="shared" si="3"/>
        <v>100</v>
      </c>
      <c r="AP6" s="35">
        <f t="shared" si="3"/>
        <v>100</v>
      </c>
      <c r="AQ6" s="35">
        <f t="shared" si="3"/>
        <v>100</v>
      </c>
      <c r="AR6" s="35">
        <f t="shared" si="3"/>
        <v>100</v>
      </c>
      <c r="AS6" s="35">
        <f t="shared" si="3"/>
        <v>100</v>
      </c>
      <c r="AT6" s="35">
        <f t="shared" si="3"/>
        <v>100</v>
      </c>
      <c r="AU6" s="36">
        <f t="shared" si="3"/>
        <v>100</v>
      </c>
    </row>
    <row r="7" spans="2:47" ht="13.5">
      <c r="B7" s="11"/>
      <c r="C7" s="30" t="s">
        <v>15</v>
      </c>
      <c r="D7" s="44">
        <v>95</v>
      </c>
      <c r="E7" s="37">
        <f aca="true" t="shared" si="4" ref="E7:E15">IF($D7+(100-$D7)*E$3/100+$N$5&gt;100,100,IF($D7+(100-$D7)*E$3/100+$N$5&gt;0,$D7+(100-$D7)*E$3/100+$N$5,0))</f>
        <v>95.25</v>
      </c>
      <c r="F7" s="33">
        <f t="shared" si="0"/>
        <v>95.75</v>
      </c>
      <c r="G7" s="33">
        <f t="shared" si="0"/>
        <v>96</v>
      </c>
      <c r="H7" s="33">
        <f t="shared" si="0"/>
        <v>96.25</v>
      </c>
      <c r="I7" s="33">
        <f t="shared" si="0"/>
        <v>96.5</v>
      </c>
      <c r="J7" s="33">
        <f t="shared" si="0"/>
        <v>96.75</v>
      </c>
      <c r="K7" s="33">
        <f t="shared" si="0"/>
        <v>97</v>
      </c>
      <c r="L7" s="33">
        <f t="shared" si="0"/>
        <v>97.25</v>
      </c>
      <c r="M7" s="33">
        <f t="shared" si="0"/>
        <v>97.75</v>
      </c>
      <c r="N7" s="38">
        <f t="shared" si="0"/>
        <v>98.25</v>
      </c>
      <c r="O7" s="11"/>
      <c r="P7" s="37">
        <f aca="true" t="shared" si="5" ref="P7:P15">IF($D7+(100-$D7)*E$3/100+$Y$5&gt;100,100,IF($D7+(100-$D7)*E$3/100+$Y$5&gt;0,$D7+(100-$D7)*E$3/100+$Y$5,0))</f>
        <v>96.25</v>
      </c>
      <c r="Q7" s="33">
        <f aca="true" t="shared" si="6" ref="Q7:Q15">IF($D7+(100-$D7)*F$3/100+$Y$5&gt;100,100,IF($D7+(100-$D7)*F$3/100+$Y$5&gt;0,$D7+(100-$D7)*F$3/100+$Y$5,0))</f>
        <v>96.75</v>
      </c>
      <c r="R7" s="33">
        <f aca="true" t="shared" si="7" ref="R7:R15">IF($D7+(100-$D7)*G$3/100+$Y$5&gt;100,100,IF($D7+(100-$D7)*G$3/100+$Y$5&gt;0,$D7+(100-$D7)*G$3/100+$Y$5,0))</f>
        <v>97</v>
      </c>
      <c r="S7" s="33">
        <f aca="true" t="shared" si="8" ref="S7:S15">IF($D7+(100-$D7)*H$3/100+$Y$5&gt;100,100,IF($D7+(100-$D7)*H$3/100+$Y$5&gt;0,$D7+(100-$D7)*H$3/100+$Y$5,0))</f>
        <v>97.25</v>
      </c>
      <c r="T7" s="33">
        <f aca="true" t="shared" si="9" ref="T7:T15">IF($D7+(100-$D7)*I$3/100+$Y$5&gt;100,100,IF($D7+(100-$D7)*I$3/100+$Y$5&gt;0,$D7+(100-$D7)*I$3/100+$Y$5,0))</f>
        <v>97.5</v>
      </c>
      <c r="U7" s="33">
        <f aca="true" t="shared" si="10" ref="U7:U15">IF($D7+(100-$D7)*J$3/100+$Y$5&gt;100,100,IF($D7+(100-$D7)*J$3/100+$Y$5&gt;0,$D7+(100-$D7)*J$3/100+$Y$5,0))</f>
        <v>97.75</v>
      </c>
      <c r="V7" s="33">
        <f aca="true" t="shared" si="11" ref="V7:V15">IF($D7+(100-$D7)*K$3/100+$Y$5&gt;100,100,IF($D7+(100-$D7)*K$3/100+$Y$5&gt;0,$D7+(100-$D7)*K$3/100+$Y$5,0))</f>
        <v>98</v>
      </c>
      <c r="W7" s="33">
        <f aca="true" t="shared" si="12" ref="W7:W15">IF($D7+(100-$D7)*L$3/100+$Y$5&gt;100,100,IF($D7+(100-$D7)*L$3/100+$Y$5&gt;0,$D7+(100-$D7)*L$3/100+$Y$5,0))</f>
        <v>98.25</v>
      </c>
      <c r="X7" s="33">
        <f aca="true" t="shared" si="13" ref="X7:X15">IF($D7+(100-$D7)*M$3/100+$Y$5&gt;100,100,IF($D7+(100-$D7)*M$3/100+$Y$5&gt;0,$D7+(100-$D7)*M$3/100+$Y$5,0))</f>
        <v>98.75</v>
      </c>
      <c r="Y7" s="38">
        <f aca="true" t="shared" si="14" ref="Y7:Y15">IF($D7+(100-$D7)*N$3/100+$Y$5&gt;100,100,IF($D7+(100-$D7)*N$3/100+$Y$5&gt;0,$D7+(100-$D7)*N$3/100+$Y$5,0))</f>
        <v>99.25</v>
      </c>
      <c r="Z7" s="11"/>
      <c r="AA7" s="37">
        <f aca="true" t="shared" si="15" ref="AA7:AA15">IF($D7+(100-$D7)*E$3/100+$AJ$5&gt;100,100,IF($D7+(100-$D7)*E$3/100+$AJ$5&gt;0,$D7+(100-$D7)*E$3/100+$AJ$5,0))</f>
        <v>98.25</v>
      </c>
      <c r="AB7" s="33">
        <f aca="true" t="shared" si="16" ref="AB7:AB15">IF($D7+(100-$D7)*F$3/100+$AJ$5&gt;100,100,IF($D7+(100-$D7)*F$3/100+$AJ$5&gt;0,$D7+(100-$D7)*F$3/100+$AJ$5,0))</f>
        <v>98.75</v>
      </c>
      <c r="AC7" s="33">
        <f aca="true" t="shared" si="17" ref="AC7:AC15">IF($D7+(100-$D7)*G$3/100+$AJ$5&gt;100,100,IF($D7+(100-$D7)*G$3/100+$AJ$5&gt;0,$D7+(100-$D7)*G$3/100+$AJ$5,0))</f>
        <v>99</v>
      </c>
      <c r="AD7" s="33">
        <f aca="true" t="shared" si="18" ref="AD7:AD15">IF($D7+(100-$D7)*H$3/100+$AJ$5&gt;100,100,IF($D7+(100-$D7)*H$3/100+$AJ$5&gt;0,$D7+(100-$D7)*H$3/100+$AJ$5,0))</f>
        <v>99.25</v>
      </c>
      <c r="AE7" s="33">
        <f aca="true" t="shared" si="19" ref="AE7:AE15">IF($D7+(100-$D7)*I$3/100+$AJ$5&gt;100,100,IF($D7+(100-$D7)*I$3/100+$AJ$5&gt;0,$D7+(100-$D7)*I$3/100+$AJ$5,0))</f>
        <v>99.5</v>
      </c>
      <c r="AF7" s="33">
        <f aca="true" t="shared" si="20" ref="AF7:AF15">IF($D7+(100-$D7)*J$3/100+$AJ$5&gt;100,100,IF($D7+(100-$D7)*J$3/100+$AJ$5&gt;0,$D7+(100-$D7)*J$3/100+$AJ$5,0))</f>
        <v>99.75</v>
      </c>
      <c r="AG7" s="33">
        <f aca="true" t="shared" si="21" ref="AG7:AG15">IF($D7+(100-$D7)*K$3/100+$AJ$5&gt;100,100,IF($D7+(100-$D7)*K$3/100+$AJ$5&gt;0,$D7+(100-$D7)*K$3/100+$AJ$5,0))</f>
        <v>100</v>
      </c>
      <c r="AH7" s="33">
        <f aca="true" t="shared" si="22" ref="AH7:AH15">IF($D7+(100-$D7)*L$3/100+$AJ$5&gt;100,100,IF($D7+(100-$D7)*L$3/100+$AJ$5&gt;0,$D7+(100-$D7)*L$3/100+$AJ$5,0))</f>
        <v>100</v>
      </c>
      <c r="AI7" s="33">
        <f aca="true" t="shared" si="23" ref="AI7:AI15">IF($D7+(100-$D7)*M$3/100+$AJ$5&gt;100,100,IF($D7+(100-$D7)*M$3/100+$AJ$5&gt;0,$D7+(100-$D7)*M$3/100+$AJ$5,0))</f>
        <v>100</v>
      </c>
      <c r="AJ7" s="38">
        <f aca="true" t="shared" si="24" ref="AJ7:AJ15">IF($D7+(100-$D7)*N$3/100+$AJ$5&gt;100,100,IF($D7+(100-$D7)*N$3/100+$AJ$5&gt;0,$D7+(100-$D7)*N$3/100+$AJ$5,0))</f>
        <v>100</v>
      </c>
      <c r="AK7" s="11"/>
      <c r="AL7" s="37">
        <f aca="true" t="shared" si="25" ref="AL7:AL15">IF($D7+(100-$D7)*E$3/100+$AU$5&gt;100,100,IF($D7+(100-$D7)*E$3/100+$AU$5&gt;0,$D7+(100-$D7)*E$3/100+$AU$5,0))</f>
        <v>100</v>
      </c>
      <c r="AM7" s="33">
        <f aca="true" t="shared" si="26" ref="AM7:AM15">IF($D7+(100-$D7)*F$3/100+$AU$5&gt;100,100,IF($D7+(100-$D7)*F$3/100+$AU$5&gt;0,$D7+(100-$D7)*F$3/100+$AU$5,0))</f>
        <v>100</v>
      </c>
      <c r="AN7" s="33">
        <f aca="true" t="shared" si="27" ref="AN7:AN15">IF($D7+(100-$D7)*G$3/100+$AU$5&gt;100,100,IF($D7+(100-$D7)*G$3/100+$AU$5&gt;0,$D7+(100-$D7)*G$3/100+$AU$5,0))</f>
        <v>100</v>
      </c>
      <c r="AO7" s="33">
        <f aca="true" t="shared" si="28" ref="AO7:AO15">IF($D7+(100-$D7)*H$3/100+$AU$5&gt;100,100,IF($D7+(100-$D7)*H$3/100+$AU$5&gt;0,$D7+(100-$D7)*H$3/100+$AU$5,0))</f>
        <v>100</v>
      </c>
      <c r="AP7" s="33">
        <f aca="true" t="shared" si="29" ref="AP7:AP15">IF($D7+(100-$D7)*I$3/100+$AU$5&gt;100,100,IF($D7+(100-$D7)*I$3/100+$AU$5&gt;0,$D7+(100-$D7)*I$3/100+$AU$5,0))</f>
        <v>100</v>
      </c>
      <c r="AQ7" s="33">
        <f aca="true" t="shared" si="30" ref="AQ7:AQ15">IF($D7+(100-$D7)*J$3/100+$AU$5&gt;100,100,IF($D7+(100-$D7)*J$3/100+$AU$5&gt;0,$D7+(100-$D7)*J$3/100+$AU$5,0))</f>
        <v>100</v>
      </c>
      <c r="AR7" s="33">
        <f aca="true" t="shared" si="31" ref="AR7:AR15">IF($D7+(100-$D7)*K$3/100+$AU$5&gt;100,100,IF($D7+(100-$D7)*K$3/100+$AU$5&gt;0,$D7+(100-$D7)*K$3/100+$AU$5,0))</f>
        <v>100</v>
      </c>
      <c r="AS7" s="33">
        <f aca="true" t="shared" si="32" ref="AS7:AS15">IF($D7+(100-$D7)*L$3/100+$AU$5&gt;100,100,IF($D7+(100-$D7)*L$3/100+$AU$5&gt;0,$D7+(100-$D7)*L$3/100+$AU$5,0))</f>
        <v>100</v>
      </c>
      <c r="AT7" s="33">
        <f aca="true" t="shared" si="33" ref="AT7:AT15">IF($D7+(100-$D7)*M$3/100+$AU$5&gt;100,100,IF($D7+(100-$D7)*M$3/100+$AU$5&gt;0,$D7+(100-$D7)*M$3/100+$AU$5,0))</f>
        <v>100</v>
      </c>
      <c r="AU7" s="38">
        <f aca="true" t="shared" si="34" ref="AU7:AU15">IF($D7+(100-$D7)*N$3/100+$AU$5&gt;100,100,IF($D7+(100-$D7)*N$3/100+$AU$5&gt;0,$D7+(100-$D7)*N$3/100+$AU$5,0))</f>
        <v>100</v>
      </c>
    </row>
    <row r="8" spans="2:47" ht="13.5">
      <c r="B8" s="11"/>
      <c r="C8" s="30" t="s">
        <v>16</v>
      </c>
      <c r="D8" s="44">
        <v>90</v>
      </c>
      <c r="E8" s="37">
        <f t="shared" si="4"/>
        <v>90.5</v>
      </c>
      <c r="F8" s="33">
        <f t="shared" si="0"/>
        <v>91.5</v>
      </c>
      <c r="G8" s="33">
        <f t="shared" si="0"/>
        <v>92</v>
      </c>
      <c r="H8" s="33">
        <f t="shared" si="0"/>
        <v>92.5</v>
      </c>
      <c r="I8" s="33">
        <f t="shared" si="0"/>
        <v>93</v>
      </c>
      <c r="J8" s="33">
        <f t="shared" si="0"/>
        <v>93.5</v>
      </c>
      <c r="K8" s="33">
        <f t="shared" si="0"/>
        <v>94</v>
      </c>
      <c r="L8" s="33">
        <f t="shared" si="0"/>
        <v>94.5</v>
      </c>
      <c r="M8" s="33">
        <f t="shared" si="0"/>
        <v>95.5</v>
      </c>
      <c r="N8" s="38">
        <f t="shared" si="0"/>
        <v>96.5</v>
      </c>
      <c r="O8" s="11"/>
      <c r="P8" s="37">
        <f t="shared" si="5"/>
        <v>91.5</v>
      </c>
      <c r="Q8" s="33">
        <f t="shared" si="6"/>
        <v>92.5</v>
      </c>
      <c r="R8" s="33">
        <f t="shared" si="7"/>
        <v>93</v>
      </c>
      <c r="S8" s="33">
        <f t="shared" si="8"/>
        <v>93.5</v>
      </c>
      <c r="T8" s="33">
        <f t="shared" si="9"/>
        <v>94</v>
      </c>
      <c r="U8" s="33">
        <f t="shared" si="10"/>
        <v>94.5</v>
      </c>
      <c r="V8" s="33">
        <f t="shared" si="11"/>
        <v>95</v>
      </c>
      <c r="W8" s="33">
        <f t="shared" si="12"/>
        <v>95.5</v>
      </c>
      <c r="X8" s="33">
        <f t="shared" si="13"/>
        <v>96.5</v>
      </c>
      <c r="Y8" s="38">
        <f t="shared" si="14"/>
        <v>97.5</v>
      </c>
      <c r="Z8" s="11"/>
      <c r="AA8" s="37">
        <f t="shared" si="15"/>
        <v>93.5</v>
      </c>
      <c r="AB8" s="33">
        <f t="shared" si="16"/>
        <v>94.5</v>
      </c>
      <c r="AC8" s="33">
        <f t="shared" si="17"/>
        <v>95</v>
      </c>
      <c r="AD8" s="33">
        <f t="shared" si="18"/>
        <v>95.5</v>
      </c>
      <c r="AE8" s="33">
        <f t="shared" si="19"/>
        <v>96</v>
      </c>
      <c r="AF8" s="33">
        <f t="shared" si="20"/>
        <v>96.5</v>
      </c>
      <c r="AG8" s="33">
        <f t="shared" si="21"/>
        <v>97</v>
      </c>
      <c r="AH8" s="33">
        <f t="shared" si="22"/>
        <v>97.5</v>
      </c>
      <c r="AI8" s="33">
        <f t="shared" si="23"/>
        <v>98.5</v>
      </c>
      <c r="AJ8" s="38">
        <f t="shared" si="24"/>
        <v>99.5</v>
      </c>
      <c r="AK8" s="11"/>
      <c r="AL8" s="37">
        <f t="shared" si="25"/>
        <v>95.5</v>
      </c>
      <c r="AM8" s="33">
        <f t="shared" si="26"/>
        <v>96.5</v>
      </c>
      <c r="AN8" s="33">
        <f t="shared" si="27"/>
        <v>97</v>
      </c>
      <c r="AO8" s="33">
        <f t="shared" si="28"/>
        <v>97.5</v>
      </c>
      <c r="AP8" s="33">
        <f t="shared" si="29"/>
        <v>98</v>
      </c>
      <c r="AQ8" s="33">
        <f t="shared" si="30"/>
        <v>98.5</v>
      </c>
      <c r="AR8" s="33">
        <f t="shared" si="31"/>
        <v>99</v>
      </c>
      <c r="AS8" s="33">
        <f t="shared" si="32"/>
        <v>99.5</v>
      </c>
      <c r="AT8" s="33">
        <f t="shared" si="33"/>
        <v>100</v>
      </c>
      <c r="AU8" s="38">
        <f t="shared" si="34"/>
        <v>100</v>
      </c>
    </row>
    <row r="9" spans="2:47" ht="13.5">
      <c r="B9" s="11"/>
      <c r="C9" s="16" t="s">
        <v>17</v>
      </c>
      <c r="D9" s="45">
        <v>80</v>
      </c>
      <c r="E9" s="37">
        <f t="shared" si="4"/>
        <v>81</v>
      </c>
      <c r="F9" s="33">
        <f t="shared" si="0"/>
        <v>83</v>
      </c>
      <c r="G9" s="33">
        <f t="shared" si="0"/>
        <v>84</v>
      </c>
      <c r="H9" s="33">
        <f t="shared" si="0"/>
        <v>85</v>
      </c>
      <c r="I9" s="33">
        <f t="shared" si="0"/>
        <v>86</v>
      </c>
      <c r="J9" s="33">
        <f t="shared" si="0"/>
        <v>87</v>
      </c>
      <c r="K9" s="33">
        <f t="shared" si="0"/>
        <v>88</v>
      </c>
      <c r="L9" s="33">
        <f t="shared" si="0"/>
        <v>89</v>
      </c>
      <c r="M9" s="33">
        <f t="shared" si="0"/>
        <v>91</v>
      </c>
      <c r="N9" s="38">
        <f t="shared" si="0"/>
        <v>93</v>
      </c>
      <c r="O9" s="11"/>
      <c r="P9" s="37">
        <f t="shared" si="5"/>
        <v>82</v>
      </c>
      <c r="Q9" s="33">
        <f t="shared" si="6"/>
        <v>84</v>
      </c>
      <c r="R9" s="33">
        <f t="shared" si="7"/>
        <v>85</v>
      </c>
      <c r="S9" s="33">
        <f t="shared" si="8"/>
        <v>86</v>
      </c>
      <c r="T9" s="33">
        <f t="shared" si="9"/>
        <v>87</v>
      </c>
      <c r="U9" s="33">
        <f t="shared" si="10"/>
        <v>88</v>
      </c>
      <c r="V9" s="33">
        <f t="shared" si="11"/>
        <v>89</v>
      </c>
      <c r="W9" s="33">
        <f t="shared" si="12"/>
        <v>90</v>
      </c>
      <c r="X9" s="33">
        <f t="shared" si="13"/>
        <v>92</v>
      </c>
      <c r="Y9" s="38">
        <f t="shared" si="14"/>
        <v>94</v>
      </c>
      <c r="Z9" s="11"/>
      <c r="AA9" s="37">
        <f t="shared" si="15"/>
        <v>84</v>
      </c>
      <c r="AB9" s="33">
        <f t="shared" si="16"/>
        <v>86</v>
      </c>
      <c r="AC9" s="33">
        <f t="shared" si="17"/>
        <v>87</v>
      </c>
      <c r="AD9" s="33">
        <f t="shared" si="18"/>
        <v>88</v>
      </c>
      <c r="AE9" s="33">
        <f t="shared" si="19"/>
        <v>89</v>
      </c>
      <c r="AF9" s="33">
        <f t="shared" si="20"/>
        <v>90</v>
      </c>
      <c r="AG9" s="33">
        <f t="shared" si="21"/>
        <v>91</v>
      </c>
      <c r="AH9" s="33">
        <f t="shared" si="22"/>
        <v>92</v>
      </c>
      <c r="AI9" s="33">
        <f t="shared" si="23"/>
        <v>94</v>
      </c>
      <c r="AJ9" s="38">
        <f t="shared" si="24"/>
        <v>96</v>
      </c>
      <c r="AK9" s="11"/>
      <c r="AL9" s="37">
        <f t="shared" si="25"/>
        <v>86</v>
      </c>
      <c r="AM9" s="33">
        <f t="shared" si="26"/>
        <v>88</v>
      </c>
      <c r="AN9" s="33">
        <f t="shared" si="27"/>
        <v>89</v>
      </c>
      <c r="AO9" s="33">
        <f t="shared" si="28"/>
        <v>90</v>
      </c>
      <c r="AP9" s="33">
        <f t="shared" si="29"/>
        <v>91</v>
      </c>
      <c r="AQ9" s="33">
        <f t="shared" si="30"/>
        <v>92</v>
      </c>
      <c r="AR9" s="33">
        <f t="shared" si="31"/>
        <v>93</v>
      </c>
      <c r="AS9" s="33">
        <f t="shared" si="32"/>
        <v>94</v>
      </c>
      <c r="AT9" s="33">
        <f t="shared" si="33"/>
        <v>96</v>
      </c>
      <c r="AU9" s="38">
        <f t="shared" si="34"/>
        <v>98</v>
      </c>
    </row>
    <row r="10" spans="2:47" ht="13.5">
      <c r="B10" s="11"/>
      <c r="C10" s="30" t="s">
        <v>18</v>
      </c>
      <c r="D10" s="44">
        <v>60</v>
      </c>
      <c r="E10" s="37">
        <f t="shared" si="4"/>
        <v>62</v>
      </c>
      <c r="F10" s="33">
        <f t="shared" si="0"/>
        <v>66</v>
      </c>
      <c r="G10" s="33">
        <f t="shared" si="0"/>
        <v>68</v>
      </c>
      <c r="H10" s="33">
        <f t="shared" si="0"/>
        <v>70</v>
      </c>
      <c r="I10" s="33">
        <f t="shared" si="0"/>
        <v>72</v>
      </c>
      <c r="J10" s="33">
        <f t="shared" si="0"/>
        <v>74</v>
      </c>
      <c r="K10" s="33">
        <f t="shared" si="0"/>
        <v>76</v>
      </c>
      <c r="L10" s="33">
        <f t="shared" si="0"/>
        <v>78</v>
      </c>
      <c r="M10" s="33">
        <f t="shared" si="0"/>
        <v>82</v>
      </c>
      <c r="N10" s="38">
        <f t="shared" si="0"/>
        <v>86</v>
      </c>
      <c r="O10" s="11"/>
      <c r="P10" s="37">
        <f t="shared" si="5"/>
        <v>63</v>
      </c>
      <c r="Q10" s="33">
        <f t="shared" si="6"/>
        <v>67</v>
      </c>
      <c r="R10" s="33">
        <f t="shared" si="7"/>
        <v>69</v>
      </c>
      <c r="S10" s="33">
        <f t="shared" si="8"/>
        <v>71</v>
      </c>
      <c r="T10" s="33">
        <f t="shared" si="9"/>
        <v>73</v>
      </c>
      <c r="U10" s="33">
        <f t="shared" si="10"/>
        <v>75</v>
      </c>
      <c r="V10" s="33">
        <f t="shared" si="11"/>
        <v>77</v>
      </c>
      <c r="W10" s="33">
        <f t="shared" si="12"/>
        <v>79</v>
      </c>
      <c r="X10" s="33">
        <f t="shared" si="13"/>
        <v>83</v>
      </c>
      <c r="Y10" s="38">
        <f t="shared" si="14"/>
        <v>87</v>
      </c>
      <c r="Z10" s="11"/>
      <c r="AA10" s="37">
        <f t="shared" si="15"/>
        <v>65</v>
      </c>
      <c r="AB10" s="33">
        <f t="shared" si="16"/>
        <v>69</v>
      </c>
      <c r="AC10" s="33">
        <f t="shared" si="17"/>
        <v>71</v>
      </c>
      <c r="AD10" s="33">
        <f t="shared" si="18"/>
        <v>73</v>
      </c>
      <c r="AE10" s="33">
        <f t="shared" si="19"/>
        <v>75</v>
      </c>
      <c r="AF10" s="33">
        <f t="shared" si="20"/>
        <v>77</v>
      </c>
      <c r="AG10" s="33">
        <f t="shared" si="21"/>
        <v>79</v>
      </c>
      <c r="AH10" s="33">
        <f t="shared" si="22"/>
        <v>81</v>
      </c>
      <c r="AI10" s="33">
        <f t="shared" si="23"/>
        <v>85</v>
      </c>
      <c r="AJ10" s="38">
        <f t="shared" si="24"/>
        <v>89</v>
      </c>
      <c r="AK10" s="11"/>
      <c r="AL10" s="37">
        <f t="shared" si="25"/>
        <v>67</v>
      </c>
      <c r="AM10" s="33">
        <f t="shared" si="26"/>
        <v>71</v>
      </c>
      <c r="AN10" s="33">
        <f t="shared" si="27"/>
        <v>73</v>
      </c>
      <c r="AO10" s="33">
        <f t="shared" si="28"/>
        <v>75</v>
      </c>
      <c r="AP10" s="33">
        <f t="shared" si="29"/>
        <v>77</v>
      </c>
      <c r="AQ10" s="33">
        <f t="shared" si="30"/>
        <v>79</v>
      </c>
      <c r="AR10" s="33">
        <f t="shared" si="31"/>
        <v>81</v>
      </c>
      <c r="AS10" s="33">
        <f t="shared" si="32"/>
        <v>83</v>
      </c>
      <c r="AT10" s="33">
        <f t="shared" si="33"/>
        <v>87</v>
      </c>
      <c r="AU10" s="38">
        <f t="shared" si="34"/>
        <v>91</v>
      </c>
    </row>
    <row r="11" spans="2:47" ht="13.5">
      <c r="B11" s="11"/>
      <c r="C11" s="16" t="s">
        <v>19</v>
      </c>
      <c r="D11" s="45">
        <v>40</v>
      </c>
      <c r="E11" s="37">
        <f t="shared" si="4"/>
        <v>43</v>
      </c>
      <c r="F11" s="33">
        <f t="shared" si="0"/>
        <v>49</v>
      </c>
      <c r="G11" s="33">
        <f t="shared" si="0"/>
        <v>52</v>
      </c>
      <c r="H11" s="33">
        <f t="shared" si="0"/>
        <v>55</v>
      </c>
      <c r="I11" s="33">
        <f t="shared" si="0"/>
        <v>58</v>
      </c>
      <c r="J11" s="33">
        <f t="shared" si="0"/>
        <v>61</v>
      </c>
      <c r="K11" s="33">
        <f t="shared" si="0"/>
        <v>64</v>
      </c>
      <c r="L11" s="33">
        <f t="shared" si="0"/>
        <v>67</v>
      </c>
      <c r="M11" s="33">
        <f t="shared" si="0"/>
        <v>73</v>
      </c>
      <c r="N11" s="38">
        <f t="shared" si="0"/>
        <v>79</v>
      </c>
      <c r="O11" s="11"/>
      <c r="P11" s="37">
        <f t="shared" si="5"/>
        <v>44</v>
      </c>
      <c r="Q11" s="33">
        <f t="shared" si="6"/>
        <v>50</v>
      </c>
      <c r="R11" s="33">
        <f t="shared" si="7"/>
        <v>53</v>
      </c>
      <c r="S11" s="33">
        <f t="shared" si="8"/>
        <v>56</v>
      </c>
      <c r="T11" s="33">
        <f t="shared" si="9"/>
        <v>59</v>
      </c>
      <c r="U11" s="33">
        <f t="shared" si="10"/>
        <v>62</v>
      </c>
      <c r="V11" s="33">
        <f t="shared" si="11"/>
        <v>65</v>
      </c>
      <c r="W11" s="33">
        <f t="shared" si="12"/>
        <v>68</v>
      </c>
      <c r="X11" s="33">
        <f t="shared" si="13"/>
        <v>74</v>
      </c>
      <c r="Y11" s="38">
        <f t="shared" si="14"/>
        <v>80</v>
      </c>
      <c r="Z11" s="11"/>
      <c r="AA11" s="37">
        <f t="shared" si="15"/>
        <v>46</v>
      </c>
      <c r="AB11" s="33">
        <f t="shared" si="16"/>
        <v>52</v>
      </c>
      <c r="AC11" s="33">
        <f t="shared" si="17"/>
        <v>55</v>
      </c>
      <c r="AD11" s="33">
        <f t="shared" si="18"/>
        <v>58</v>
      </c>
      <c r="AE11" s="33">
        <f t="shared" si="19"/>
        <v>61</v>
      </c>
      <c r="AF11" s="33">
        <f t="shared" si="20"/>
        <v>64</v>
      </c>
      <c r="AG11" s="33">
        <f t="shared" si="21"/>
        <v>67</v>
      </c>
      <c r="AH11" s="33">
        <f t="shared" si="22"/>
        <v>70</v>
      </c>
      <c r="AI11" s="33">
        <f t="shared" si="23"/>
        <v>76</v>
      </c>
      <c r="AJ11" s="38">
        <f t="shared" si="24"/>
        <v>82</v>
      </c>
      <c r="AK11" s="11"/>
      <c r="AL11" s="37">
        <f t="shared" si="25"/>
        <v>48</v>
      </c>
      <c r="AM11" s="33">
        <f t="shared" si="26"/>
        <v>54</v>
      </c>
      <c r="AN11" s="33">
        <f t="shared" si="27"/>
        <v>57</v>
      </c>
      <c r="AO11" s="33">
        <f t="shared" si="28"/>
        <v>60</v>
      </c>
      <c r="AP11" s="33">
        <f t="shared" si="29"/>
        <v>63</v>
      </c>
      <c r="AQ11" s="33">
        <f t="shared" si="30"/>
        <v>66</v>
      </c>
      <c r="AR11" s="33">
        <f t="shared" si="31"/>
        <v>69</v>
      </c>
      <c r="AS11" s="33">
        <f t="shared" si="32"/>
        <v>72</v>
      </c>
      <c r="AT11" s="33">
        <f t="shared" si="33"/>
        <v>78</v>
      </c>
      <c r="AU11" s="38">
        <f t="shared" si="34"/>
        <v>84</v>
      </c>
    </row>
    <row r="12" spans="2:47" ht="13.5">
      <c r="B12" s="11"/>
      <c r="C12" s="30" t="s">
        <v>20</v>
      </c>
      <c r="D12" s="44">
        <v>20</v>
      </c>
      <c r="E12" s="37">
        <f t="shared" si="4"/>
        <v>24</v>
      </c>
      <c r="F12" s="33">
        <f t="shared" si="0"/>
        <v>32</v>
      </c>
      <c r="G12" s="33">
        <f t="shared" si="0"/>
        <v>36</v>
      </c>
      <c r="H12" s="33">
        <f t="shared" si="0"/>
        <v>40</v>
      </c>
      <c r="I12" s="33">
        <f t="shared" si="0"/>
        <v>44</v>
      </c>
      <c r="J12" s="33">
        <f t="shared" si="0"/>
        <v>48</v>
      </c>
      <c r="K12" s="33">
        <f t="shared" si="0"/>
        <v>52</v>
      </c>
      <c r="L12" s="33">
        <f t="shared" si="0"/>
        <v>56</v>
      </c>
      <c r="M12" s="33">
        <f t="shared" si="0"/>
        <v>64</v>
      </c>
      <c r="N12" s="38">
        <f t="shared" si="0"/>
        <v>72</v>
      </c>
      <c r="O12" s="11"/>
      <c r="P12" s="37">
        <f t="shared" si="5"/>
        <v>25</v>
      </c>
      <c r="Q12" s="33">
        <f t="shared" si="6"/>
        <v>33</v>
      </c>
      <c r="R12" s="33">
        <f t="shared" si="7"/>
        <v>37</v>
      </c>
      <c r="S12" s="33">
        <f t="shared" si="8"/>
        <v>41</v>
      </c>
      <c r="T12" s="33">
        <f t="shared" si="9"/>
        <v>45</v>
      </c>
      <c r="U12" s="33">
        <f t="shared" si="10"/>
        <v>49</v>
      </c>
      <c r="V12" s="33">
        <f t="shared" si="11"/>
        <v>53</v>
      </c>
      <c r="W12" s="33">
        <f t="shared" si="12"/>
        <v>57</v>
      </c>
      <c r="X12" s="33">
        <f t="shared" si="13"/>
        <v>65</v>
      </c>
      <c r="Y12" s="38">
        <f t="shared" si="14"/>
        <v>73</v>
      </c>
      <c r="Z12" s="11"/>
      <c r="AA12" s="37">
        <f t="shared" si="15"/>
        <v>27</v>
      </c>
      <c r="AB12" s="33">
        <f t="shared" si="16"/>
        <v>35</v>
      </c>
      <c r="AC12" s="33">
        <f t="shared" si="17"/>
        <v>39</v>
      </c>
      <c r="AD12" s="33">
        <f t="shared" si="18"/>
        <v>43</v>
      </c>
      <c r="AE12" s="33">
        <f t="shared" si="19"/>
        <v>47</v>
      </c>
      <c r="AF12" s="33">
        <f t="shared" si="20"/>
        <v>51</v>
      </c>
      <c r="AG12" s="33">
        <f t="shared" si="21"/>
        <v>55</v>
      </c>
      <c r="AH12" s="33">
        <f t="shared" si="22"/>
        <v>59</v>
      </c>
      <c r="AI12" s="33">
        <f t="shared" si="23"/>
        <v>67</v>
      </c>
      <c r="AJ12" s="38">
        <f t="shared" si="24"/>
        <v>75</v>
      </c>
      <c r="AK12" s="11"/>
      <c r="AL12" s="37">
        <f t="shared" si="25"/>
        <v>29</v>
      </c>
      <c r="AM12" s="33">
        <f t="shared" si="26"/>
        <v>37</v>
      </c>
      <c r="AN12" s="33">
        <f t="shared" si="27"/>
        <v>41</v>
      </c>
      <c r="AO12" s="33">
        <f t="shared" si="28"/>
        <v>45</v>
      </c>
      <c r="AP12" s="33">
        <f t="shared" si="29"/>
        <v>49</v>
      </c>
      <c r="AQ12" s="33">
        <f t="shared" si="30"/>
        <v>53</v>
      </c>
      <c r="AR12" s="33">
        <f t="shared" si="31"/>
        <v>57</v>
      </c>
      <c r="AS12" s="33">
        <f t="shared" si="32"/>
        <v>61</v>
      </c>
      <c r="AT12" s="33">
        <f t="shared" si="33"/>
        <v>69</v>
      </c>
      <c r="AU12" s="38">
        <f t="shared" si="34"/>
        <v>77</v>
      </c>
    </row>
    <row r="13" spans="2:47" ht="13.5">
      <c r="B13" s="11"/>
      <c r="C13" s="16" t="s">
        <v>21</v>
      </c>
      <c r="D13" s="45">
        <v>10</v>
      </c>
      <c r="E13" s="37">
        <f t="shared" si="4"/>
        <v>14.5</v>
      </c>
      <c r="F13" s="33">
        <f t="shared" si="0"/>
        <v>23.5</v>
      </c>
      <c r="G13" s="33">
        <f t="shared" si="0"/>
        <v>28</v>
      </c>
      <c r="H13" s="33">
        <f t="shared" si="0"/>
        <v>32.5</v>
      </c>
      <c r="I13" s="33">
        <f t="shared" si="0"/>
        <v>37</v>
      </c>
      <c r="J13" s="33">
        <f t="shared" si="0"/>
        <v>41.5</v>
      </c>
      <c r="K13" s="33">
        <f t="shared" si="0"/>
        <v>46</v>
      </c>
      <c r="L13" s="33">
        <f t="shared" si="0"/>
        <v>50.5</v>
      </c>
      <c r="M13" s="33">
        <f t="shared" si="0"/>
        <v>59.5</v>
      </c>
      <c r="N13" s="38">
        <f t="shared" si="0"/>
        <v>68.5</v>
      </c>
      <c r="O13" s="11"/>
      <c r="P13" s="37">
        <f t="shared" si="5"/>
        <v>15.5</v>
      </c>
      <c r="Q13" s="33">
        <f t="shared" si="6"/>
        <v>24.5</v>
      </c>
      <c r="R13" s="33">
        <f t="shared" si="7"/>
        <v>29</v>
      </c>
      <c r="S13" s="33">
        <f t="shared" si="8"/>
        <v>33.5</v>
      </c>
      <c r="T13" s="33">
        <f t="shared" si="9"/>
        <v>38</v>
      </c>
      <c r="U13" s="33">
        <f t="shared" si="10"/>
        <v>42.5</v>
      </c>
      <c r="V13" s="33">
        <f t="shared" si="11"/>
        <v>47</v>
      </c>
      <c r="W13" s="33">
        <f t="shared" si="12"/>
        <v>51.5</v>
      </c>
      <c r="X13" s="33">
        <f t="shared" si="13"/>
        <v>60.5</v>
      </c>
      <c r="Y13" s="38">
        <f t="shared" si="14"/>
        <v>69.5</v>
      </c>
      <c r="Z13" s="11"/>
      <c r="AA13" s="37">
        <f t="shared" si="15"/>
        <v>17.5</v>
      </c>
      <c r="AB13" s="33">
        <f t="shared" si="16"/>
        <v>26.5</v>
      </c>
      <c r="AC13" s="33">
        <f t="shared" si="17"/>
        <v>31</v>
      </c>
      <c r="AD13" s="33">
        <f t="shared" si="18"/>
        <v>35.5</v>
      </c>
      <c r="AE13" s="33">
        <f t="shared" si="19"/>
        <v>40</v>
      </c>
      <c r="AF13" s="33">
        <f t="shared" si="20"/>
        <v>44.5</v>
      </c>
      <c r="AG13" s="33">
        <f t="shared" si="21"/>
        <v>49</v>
      </c>
      <c r="AH13" s="33">
        <f t="shared" si="22"/>
        <v>53.5</v>
      </c>
      <c r="AI13" s="33">
        <f t="shared" si="23"/>
        <v>62.5</v>
      </c>
      <c r="AJ13" s="38">
        <f t="shared" si="24"/>
        <v>71.5</v>
      </c>
      <c r="AK13" s="11"/>
      <c r="AL13" s="37">
        <f t="shared" si="25"/>
        <v>19.5</v>
      </c>
      <c r="AM13" s="33">
        <f t="shared" si="26"/>
        <v>28.5</v>
      </c>
      <c r="AN13" s="33">
        <f t="shared" si="27"/>
        <v>33</v>
      </c>
      <c r="AO13" s="33">
        <f t="shared" si="28"/>
        <v>37.5</v>
      </c>
      <c r="AP13" s="33">
        <f t="shared" si="29"/>
        <v>42</v>
      </c>
      <c r="AQ13" s="33">
        <f t="shared" si="30"/>
        <v>46.5</v>
      </c>
      <c r="AR13" s="33">
        <f t="shared" si="31"/>
        <v>51</v>
      </c>
      <c r="AS13" s="33">
        <f t="shared" si="32"/>
        <v>55.5</v>
      </c>
      <c r="AT13" s="33">
        <f t="shared" si="33"/>
        <v>64.5</v>
      </c>
      <c r="AU13" s="38">
        <f t="shared" si="34"/>
        <v>73.5</v>
      </c>
    </row>
    <row r="14" spans="2:47" ht="13.5">
      <c r="B14" s="11"/>
      <c r="C14" s="30" t="s">
        <v>22</v>
      </c>
      <c r="D14" s="44">
        <v>5</v>
      </c>
      <c r="E14" s="37">
        <f t="shared" si="4"/>
        <v>9.75</v>
      </c>
      <c r="F14" s="33">
        <f t="shared" si="0"/>
        <v>19.25</v>
      </c>
      <c r="G14" s="33">
        <f t="shared" si="0"/>
        <v>24</v>
      </c>
      <c r="H14" s="33">
        <f t="shared" si="0"/>
        <v>28.75</v>
      </c>
      <c r="I14" s="33">
        <f t="shared" si="0"/>
        <v>33.5</v>
      </c>
      <c r="J14" s="33">
        <f t="shared" si="0"/>
        <v>38.25</v>
      </c>
      <c r="K14" s="33">
        <f t="shared" si="0"/>
        <v>43</v>
      </c>
      <c r="L14" s="33">
        <f t="shared" si="0"/>
        <v>47.75</v>
      </c>
      <c r="M14" s="33">
        <f t="shared" si="0"/>
        <v>57.25</v>
      </c>
      <c r="N14" s="38">
        <f t="shared" si="0"/>
        <v>66.75</v>
      </c>
      <c r="O14" s="11"/>
      <c r="P14" s="37">
        <f t="shared" si="5"/>
        <v>10.75</v>
      </c>
      <c r="Q14" s="33">
        <f t="shared" si="6"/>
        <v>20.25</v>
      </c>
      <c r="R14" s="33">
        <f t="shared" si="7"/>
        <v>25</v>
      </c>
      <c r="S14" s="33">
        <f t="shared" si="8"/>
        <v>29.75</v>
      </c>
      <c r="T14" s="33">
        <f t="shared" si="9"/>
        <v>34.5</v>
      </c>
      <c r="U14" s="33">
        <f t="shared" si="10"/>
        <v>39.25</v>
      </c>
      <c r="V14" s="33">
        <f t="shared" si="11"/>
        <v>44</v>
      </c>
      <c r="W14" s="33">
        <f t="shared" si="12"/>
        <v>48.75</v>
      </c>
      <c r="X14" s="33">
        <f t="shared" si="13"/>
        <v>58.25</v>
      </c>
      <c r="Y14" s="38">
        <f t="shared" si="14"/>
        <v>67.75</v>
      </c>
      <c r="Z14" s="11"/>
      <c r="AA14" s="37">
        <f t="shared" si="15"/>
        <v>12.75</v>
      </c>
      <c r="AB14" s="33">
        <f t="shared" si="16"/>
        <v>22.25</v>
      </c>
      <c r="AC14" s="33">
        <f t="shared" si="17"/>
        <v>27</v>
      </c>
      <c r="AD14" s="33">
        <f t="shared" si="18"/>
        <v>31.75</v>
      </c>
      <c r="AE14" s="33">
        <f t="shared" si="19"/>
        <v>36.5</v>
      </c>
      <c r="AF14" s="33">
        <f t="shared" si="20"/>
        <v>41.25</v>
      </c>
      <c r="AG14" s="33">
        <f t="shared" si="21"/>
        <v>46</v>
      </c>
      <c r="AH14" s="33">
        <f t="shared" si="22"/>
        <v>50.75</v>
      </c>
      <c r="AI14" s="33">
        <f t="shared" si="23"/>
        <v>60.25</v>
      </c>
      <c r="AJ14" s="38">
        <f t="shared" si="24"/>
        <v>69.75</v>
      </c>
      <c r="AK14" s="11"/>
      <c r="AL14" s="37">
        <f t="shared" si="25"/>
        <v>14.75</v>
      </c>
      <c r="AM14" s="33">
        <f t="shared" si="26"/>
        <v>24.25</v>
      </c>
      <c r="AN14" s="33">
        <f t="shared" si="27"/>
        <v>29</v>
      </c>
      <c r="AO14" s="33">
        <f t="shared" si="28"/>
        <v>33.75</v>
      </c>
      <c r="AP14" s="33">
        <f t="shared" si="29"/>
        <v>38.5</v>
      </c>
      <c r="AQ14" s="33">
        <f t="shared" si="30"/>
        <v>43.25</v>
      </c>
      <c r="AR14" s="33">
        <f t="shared" si="31"/>
        <v>48</v>
      </c>
      <c r="AS14" s="33">
        <f t="shared" si="32"/>
        <v>52.75</v>
      </c>
      <c r="AT14" s="33">
        <f t="shared" si="33"/>
        <v>62.25</v>
      </c>
      <c r="AU14" s="38">
        <f t="shared" si="34"/>
        <v>71.75</v>
      </c>
    </row>
    <row r="15" spans="2:47" ht="14.25" thickBot="1">
      <c r="B15" s="11"/>
      <c r="C15" s="17" t="s">
        <v>23</v>
      </c>
      <c r="D15" s="26">
        <v>0</v>
      </c>
      <c r="E15" s="39">
        <f t="shared" si="4"/>
        <v>5</v>
      </c>
      <c r="F15" s="40">
        <f t="shared" si="0"/>
        <v>15</v>
      </c>
      <c r="G15" s="40">
        <f t="shared" si="0"/>
        <v>20</v>
      </c>
      <c r="H15" s="40">
        <f t="shared" si="0"/>
        <v>25</v>
      </c>
      <c r="I15" s="40">
        <f t="shared" si="0"/>
        <v>30</v>
      </c>
      <c r="J15" s="40">
        <f t="shared" si="0"/>
        <v>35</v>
      </c>
      <c r="K15" s="40">
        <f t="shared" si="0"/>
        <v>40</v>
      </c>
      <c r="L15" s="40">
        <f t="shared" si="0"/>
        <v>45</v>
      </c>
      <c r="M15" s="40">
        <f t="shared" si="0"/>
        <v>55</v>
      </c>
      <c r="N15" s="41">
        <f t="shared" si="0"/>
        <v>65</v>
      </c>
      <c r="O15" s="11"/>
      <c r="P15" s="39">
        <f t="shared" si="5"/>
        <v>6</v>
      </c>
      <c r="Q15" s="40">
        <f t="shared" si="6"/>
        <v>16</v>
      </c>
      <c r="R15" s="40">
        <f t="shared" si="7"/>
        <v>21</v>
      </c>
      <c r="S15" s="40">
        <f t="shared" si="8"/>
        <v>26</v>
      </c>
      <c r="T15" s="40">
        <f t="shared" si="9"/>
        <v>31</v>
      </c>
      <c r="U15" s="40">
        <f t="shared" si="10"/>
        <v>36</v>
      </c>
      <c r="V15" s="40">
        <f t="shared" si="11"/>
        <v>41</v>
      </c>
      <c r="W15" s="40">
        <f t="shared" si="12"/>
        <v>46</v>
      </c>
      <c r="X15" s="40">
        <f t="shared" si="13"/>
        <v>56</v>
      </c>
      <c r="Y15" s="41">
        <f t="shared" si="14"/>
        <v>66</v>
      </c>
      <c r="Z15" s="11"/>
      <c r="AA15" s="39">
        <f t="shared" si="15"/>
        <v>8</v>
      </c>
      <c r="AB15" s="40">
        <f t="shared" si="16"/>
        <v>18</v>
      </c>
      <c r="AC15" s="40">
        <f t="shared" si="17"/>
        <v>23</v>
      </c>
      <c r="AD15" s="40">
        <f t="shared" si="18"/>
        <v>28</v>
      </c>
      <c r="AE15" s="40">
        <f t="shared" si="19"/>
        <v>33</v>
      </c>
      <c r="AF15" s="40">
        <f t="shared" si="20"/>
        <v>38</v>
      </c>
      <c r="AG15" s="40">
        <f t="shared" si="21"/>
        <v>43</v>
      </c>
      <c r="AH15" s="40">
        <f t="shared" si="22"/>
        <v>48</v>
      </c>
      <c r="AI15" s="40">
        <f t="shared" si="23"/>
        <v>58</v>
      </c>
      <c r="AJ15" s="41">
        <f t="shared" si="24"/>
        <v>68</v>
      </c>
      <c r="AK15" s="11"/>
      <c r="AL15" s="39">
        <f t="shared" si="25"/>
        <v>10</v>
      </c>
      <c r="AM15" s="40">
        <f t="shared" si="26"/>
        <v>20</v>
      </c>
      <c r="AN15" s="40">
        <f t="shared" si="27"/>
        <v>25</v>
      </c>
      <c r="AO15" s="40">
        <f t="shared" si="28"/>
        <v>30</v>
      </c>
      <c r="AP15" s="40">
        <f t="shared" si="29"/>
        <v>35</v>
      </c>
      <c r="AQ15" s="40">
        <f t="shared" si="30"/>
        <v>40</v>
      </c>
      <c r="AR15" s="40">
        <f t="shared" si="31"/>
        <v>45</v>
      </c>
      <c r="AS15" s="40">
        <f t="shared" si="32"/>
        <v>50</v>
      </c>
      <c r="AT15" s="40">
        <f t="shared" si="33"/>
        <v>60</v>
      </c>
      <c r="AU15" s="41">
        <f t="shared" si="34"/>
        <v>70</v>
      </c>
    </row>
    <row r="16" spans="2:47" ht="7.5" customHeight="1" thickBot="1">
      <c r="B16" s="11"/>
      <c r="C16" s="13"/>
      <c r="D16" s="11"/>
      <c r="E16" s="31"/>
      <c r="F16" s="31"/>
      <c r="G16" s="31"/>
      <c r="H16" s="31"/>
      <c r="I16" s="31"/>
      <c r="J16" s="31"/>
      <c r="K16" s="31"/>
      <c r="L16" s="31"/>
      <c r="M16" s="31"/>
      <c r="N16" s="31"/>
      <c r="O16" s="11"/>
      <c r="P16" s="31"/>
      <c r="Q16" s="31"/>
      <c r="R16" s="31"/>
      <c r="S16" s="31"/>
      <c r="T16" s="31"/>
      <c r="U16" s="31"/>
      <c r="V16" s="31"/>
      <c r="W16" s="31"/>
      <c r="X16" s="31"/>
      <c r="Y16" s="31"/>
      <c r="Z16" s="11"/>
      <c r="AA16" s="31"/>
      <c r="AB16" s="31"/>
      <c r="AC16" s="31"/>
      <c r="AD16" s="31"/>
      <c r="AE16" s="31"/>
      <c r="AF16" s="31"/>
      <c r="AG16" s="31"/>
      <c r="AH16" s="31"/>
      <c r="AI16" s="31"/>
      <c r="AJ16" s="31"/>
      <c r="AK16" s="11"/>
      <c r="AL16" s="31"/>
      <c r="AM16" s="31"/>
      <c r="AN16" s="31"/>
      <c r="AO16" s="31"/>
      <c r="AP16" s="31"/>
      <c r="AQ16" s="31"/>
      <c r="AR16" s="31"/>
      <c r="AS16" s="31"/>
      <c r="AT16" s="31"/>
      <c r="AU16" s="32"/>
    </row>
    <row r="17" spans="2:47" ht="14.25" thickBot="1">
      <c r="B17" s="2" t="s">
        <v>26</v>
      </c>
      <c r="C17" s="15" t="s">
        <v>14</v>
      </c>
      <c r="D17" s="43">
        <v>99</v>
      </c>
      <c r="E17" s="34">
        <f>IF($D17+(100-$D17)*E$3/100+$N$5&gt;100,100,IF($D17+(100-$D17)*E$3/100+$N$5&gt;0,$D17+(100-$D17)*E$3/100+$N$5,0))</f>
        <v>99.05</v>
      </c>
      <c r="F17" s="35">
        <f aca="true" t="shared" si="35" ref="F17:N26">IF($D17+(100-$D17)*F$3/100+$N$5&gt;100,100,IF($D17+(100-$D17)*F$3/100+$N$5&gt;0,$D17+(100-$D17)*F$3/100+$N$5,0))</f>
        <v>99.15</v>
      </c>
      <c r="G17" s="35">
        <f t="shared" si="35"/>
        <v>99.2</v>
      </c>
      <c r="H17" s="35">
        <f t="shared" si="35"/>
        <v>99.25</v>
      </c>
      <c r="I17" s="35">
        <f t="shared" si="35"/>
        <v>99.3</v>
      </c>
      <c r="J17" s="35">
        <f t="shared" si="35"/>
        <v>99.35</v>
      </c>
      <c r="K17" s="35">
        <f t="shared" si="35"/>
        <v>99.4</v>
      </c>
      <c r="L17" s="35">
        <f t="shared" si="35"/>
        <v>99.45</v>
      </c>
      <c r="M17" s="35">
        <f t="shared" si="35"/>
        <v>99.55</v>
      </c>
      <c r="N17" s="36">
        <f t="shared" si="35"/>
        <v>99.65</v>
      </c>
      <c r="O17" s="11"/>
      <c r="P17" s="34">
        <f>IF($D17+(100-$D17)*E$3/100+$Y$5&gt;100,100,IF($D17+(100-$D17)*E$3/100+$Y$5&gt;0,$D17+(100-$D17)*E$3/100+$Y$5,0))</f>
        <v>100</v>
      </c>
      <c r="Q17" s="35">
        <f aca="true" t="shared" si="36" ref="Q17:Y17">IF($D17+(100-$D17)*F$3/100+$Y$5&gt;100,100,IF($D17+(100-$D17)*F$3/100+$Y$5&gt;0,$D17+(100-$D17)*F$3/100+$Y$5,0))</f>
        <v>100</v>
      </c>
      <c r="R17" s="35">
        <f t="shared" si="36"/>
        <v>100</v>
      </c>
      <c r="S17" s="35">
        <f t="shared" si="36"/>
        <v>100</v>
      </c>
      <c r="T17" s="35">
        <f t="shared" si="36"/>
        <v>100</v>
      </c>
      <c r="U17" s="35">
        <f t="shared" si="36"/>
        <v>100</v>
      </c>
      <c r="V17" s="35">
        <f t="shared" si="36"/>
        <v>100</v>
      </c>
      <c r="W17" s="35">
        <f t="shared" si="36"/>
        <v>100</v>
      </c>
      <c r="X17" s="35">
        <f t="shared" si="36"/>
        <v>100</v>
      </c>
      <c r="Y17" s="36">
        <f t="shared" si="36"/>
        <v>100</v>
      </c>
      <c r="Z17" s="11"/>
      <c r="AA17" s="34">
        <f>IF($D17+(100-$D17)*E$3/100+$AJ$5&gt;100,100,IF($D17+(100-$D17)*E$3/100+$AJ$5&gt;0,$D17+(100-$D17)*E$3/100+$AJ$5,0))</f>
        <v>100</v>
      </c>
      <c r="AB17" s="35">
        <f aca="true" t="shared" si="37" ref="AB17:AJ17">IF($D17+(100-$D17)*F$3/100+$AJ$5&gt;100,100,IF($D17+(100-$D17)*F$3/100+$AJ$5&gt;0,$D17+(100-$D17)*F$3/100+$AJ$5,0))</f>
        <v>100</v>
      </c>
      <c r="AC17" s="35">
        <f t="shared" si="37"/>
        <v>100</v>
      </c>
      <c r="AD17" s="35">
        <f t="shared" si="37"/>
        <v>100</v>
      </c>
      <c r="AE17" s="35">
        <f t="shared" si="37"/>
        <v>100</v>
      </c>
      <c r="AF17" s="35">
        <f t="shared" si="37"/>
        <v>100</v>
      </c>
      <c r="AG17" s="35">
        <f t="shared" si="37"/>
        <v>100</v>
      </c>
      <c r="AH17" s="35">
        <f t="shared" si="37"/>
        <v>100</v>
      </c>
      <c r="AI17" s="35">
        <f t="shared" si="37"/>
        <v>100</v>
      </c>
      <c r="AJ17" s="36">
        <f t="shared" si="37"/>
        <v>100</v>
      </c>
      <c r="AK17" s="11"/>
      <c r="AL17" s="34">
        <f>IF($D17+(100-$D17)*E$3/100+$AU$5&gt;100,100,IF($D17+(100-$D17)*E$3/100+$AU$5&gt;0,$D17+(100-$D17)*E$3/100+$AU$5,0))</f>
        <v>100</v>
      </c>
      <c r="AM17" s="35">
        <f aca="true" t="shared" si="38" ref="AM17:AU17">IF($D17+(100-$D17)*F$3/100+$AU$5&gt;100,100,IF($D17+(100-$D17)*F$3/100+$AU$5&gt;0,$D17+(100-$D17)*F$3/100+$AU$5,0))</f>
        <v>100</v>
      </c>
      <c r="AN17" s="35">
        <f t="shared" si="38"/>
        <v>100</v>
      </c>
      <c r="AO17" s="35">
        <f t="shared" si="38"/>
        <v>100</v>
      </c>
      <c r="AP17" s="35">
        <f t="shared" si="38"/>
        <v>100</v>
      </c>
      <c r="AQ17" s="35">
        <f t="shared" si="38"/>
        <v>100</v>
      </c>
      <c r="AR17" s="35">
        <f t="shared" si="38"/>
        <v>100</v>
      </c>
      <c r="AS17" s="35">
        <f t="shared" si="38"/>
        <v>100</v>
      </c>
      <c r="AT17" s="35">
        <f t="shared" si="38"/>
        <v>100</v>
      </c>
      <c r="AU17" s="36">
        <f t="shared" si="38"/>
        <v>100</v>
      </c>
    </row>
    <row r="18" spans="2:47" ht="13.5">
      <c r="B18" s="11"/>
      <c r="C18" s="30" t="s">
        <v>15</v>
      </c>
      <c r="D18" s="44">
        <v>90</v>
      </c>
      <c r="E18" s="37">
        <f aca="true" t="shared" si="39" ref="E18:E26">IF($D18+(100-$D18)*E$3/100+$N$5&gt;100,100,IF($D18+(100-$D18)*E$3/100+$N$5&gt;0,$D18+(100-$D18)*E$3/100+$N$5,0))</f>
        <v>90.5</v>
      </c>
      <c r="F18" s="33">
        <f t="shared" si="35"/>
        <v>91.5</v>
      </c>
      <c r="G18" s="33">
        <f t="shared" si="35"/>
        <v>92</v>
      </c>
      <c r="H18" s="33">
        <f t="shared" si="35"/>
        <v>92.5</v>
      </c>
      <c r="I18" s="33">
        <f t="shared" si="35"/>
        <v>93</v>
      </c>
      <c r="J18" s="33">
        <f t="shared" si="35"/>
        <v>93.5</v>
      </c>
      <c r="K18" s="33">
        <f t="shared" si="35"/>
        <v>94</v>
      </c>
      <c r="L18" s="33">
        <f t="shared" si="35"/>
        <v>94.5</v>
      </c>
      <c r="M18" s="33">
        <f t="shared" si="35"/>
        <v>95.5</v>
      </c>
      <c r="N18" s="38">
        <f t="shared" si="35"/>
        <v>96.5</v>
      </c>
      <c r="O18" s="11"/>
      <c r="P18" s="37">
        <f aca="true" t="shared" si="40" ref="P18:P26">IF($D18+(100-$D18)*E$3/100+$Y$5&gt;100,100,IF($D18+(100-$D18)*E$3/100+$Y$5&gt;0,$D18+(100-$D18)*E$3/100+$Y$5,0))</f>
        <v>91.5</v>
      </c>
      <c r="Q18" s="33">
        <f aca="true" t="shared" si="41" ref="Q18:Q26">IF($D18+(100-$D18)*F$3/100+$Y$5&gt;100,100,IF($D18+(100-$D18)*F$3/100+$Y$5&gt;0,$D18+(100-$D18)*F$3/100+$Y$5,0))</f>
        <v>92.5</v>
      </c>
      <c r="R18" s="33">
        <f aca="true" t="shared" si="42" ref="R18:R26">IF($D18+(100-$D18)*G$3/100+$Y$5&gt;100,100,IF($D18+(100-$D18)*G$3/100+$Y$5&gt;0,$D18+(100-$D18)*G$3/100+$Y$5,0))</f>
        <v>93</v>
      </c>
      <c r="S18" s="33">
        <f aca="true" t="shared" si="43" ref="S18:S26">IF($D18+(100-$D18)*H$3/100+$Y$5&gt;100,100,IF($D18+(100-$D18)*H$3/100+$Y$5&gt;0,$D18+(100-$D18)*H$3/100+$Y$5,0))</f>
        <v>93.5</v>
      </c>
      <c r="T18" s="33">
        <f aca="true" t="shared" si="44" ref="T18:T26">IF($D18+(100-$D18)*I$3/100+$Y$5&gt;100,100,IF($D18+(100-$D18)*I$3/100+$Y$5&gt;0,$D18+(100-$D18)*I$3/100+$Y$5,0))</f>
        <v>94</v>
      </c>
      <c r="U18" s="33">
        <f aca="true" t="shared" si="45" ref="U18:U26">IF($D18+(100-$D18)*J$3/100+$Y$5&gt;100,100,IF($D18+(100-$D18)*J$3/100+$Y$5&gt;0,$D18+(100-$D18)*J$3/100+$Y$5,0))</f>
        <v>94.5</v>
      </c>
      <c r="V18" s="33">
        <f aca="true" t="shared" si="46" ref="V18:V26">IF($D18+(100-$D18)*K$3/100+$Y$5&gt;100,100,IF($D18+(100-$D18)*K$3/100+$Y$5&gt;0,$D18+(100-$D18)*K$3/100+$Y$5,0))</f>
        <v>95</v>
      </c>
      <c r="W18" s="33">
        <f aca="true" t="shared" si="47" ref="W18:W26">IF($D18+(100-$D18)*L$3/100+$Y$5&gt;100,100,IF($D18+(100-$D18)*L$3/100+$Y$5&gt;0,$D18+(100-$D18)*L$3/100+$Y$5,0))</f>
        <v>95.5</v>
      </c>
      <c r="X18" s="33">
        <f aca="true" t="shared" si="48" ref="X18:X26">IF($D18+(100-$D18)*M$3/100+$Y$5&gt;100,100,IF($D18+(100-$D18)*M$3/100+$Y$5&gt;0,$D18+(100-$D18)*M$3/100+$Y$5,0))</f>
        <v>96.5</v>
      </c>
      <c r="Y18" s="38">
        <f aca="true" t="shared" si="49" ref="Y18:Y26">IF($D18+(100-$D18)*N$3/100+$Y$5&gt;100,100,IF($D18+(100-$D18)*N$3/100+$Y$5&gt;0,$D18+(100-$D18)*N$3/100+$Y$5,0))</f>
        <v>97.5</v>
      </c>
      <c r="Z18" s="11"/>
      <c r="AA18" s="37">
        <f aca="true" t="shared" si="50" ref="AA18:AA26">IF($D18+(100-$D18)*E$3/100+$AJ$5&gt;100,100,IF($D18+(100-$D18)*E$3/100+$AJ$5&gt;0,$D18+(100-$D18)*E$3/100+$AJ$5,0))</f>
        <v>93.5</v>
      </c>
      <c r="AB18" s="33">
        <f aca="true" t="shared" si="51" ref="AB18:AB26">IF($D18+(100-$D18)*F$3/100+$AJ$5&gt;100,100,IF($D18+(100-$D18)*F$3/100+$AJ$5&gt;0,$D18+(100-$D18)*F$3/100+$AJ$5,0))</f>
        <v>94.5</v>
      </c>
      <c r="AC18" s="33">
        <f aca="true" t="shared" si="52" ref="AC18:AC26">IF($D18+(100-$D18)*G$3/100+$AJ$5&gt;100,100,IF($D18+(100-$D18)*G$3/100+$AJ$5&gt;0,$D18+(100-$D18)*G$3/100+$AJ$5,0))</f>
        <v>95</v>
      </c>
      <c r="AD18" s="33">
        <f aca="true" t="shared" si="53" ref="AD18:AD26">IF($D18+(100-$D18)*H$3/100+$AJ$5&gt;100,100,IF($D18+(100-$D18)*H$3/100+$AJ$5&gt;0,$D18+(100-$D18)*H$3/100+$AJ$5,0))</f>
        <v>95.5</v>
      </c>
      <c r="AE18" s="33">
        <f aca="true" t="shared" si="54" ref="AE18:AE26">IF($D18+(100-$D18)*I$3/100+$AJ$5&gt;100,100,IF($D18+(100-$D18)*I$3/100+$AJ$5&gt;0,$D18+(100-$D18)*I$3/100+$AJ$5,0))</f>
        <v>96</v>
      </c>
      <c r="AF18" s="33">
        <f aca="true" t="shared" si="55" ref="AF18:AF26">IF($D18+(100-$D18)*J$3/100+$AJ$5&gt;100,100,IF($D18+(100-$D18)*J$3/100+$AJ$5&gt;0,$D18+(100-$D18)*J$3/100+$AJ$5,0))</f>
        <v>96.5</v>
      </c>
      <c r="AG18" s="33">
        <f aca="true" t="shared" si="56" ref="AG18:AG26">IF($D18+(100-$D18)*K$3/100+$AJ$5&gt;100,100,IF($D18+(100-$D18)*K$3/100+$AJ$5&gt;0,$D18+(100-$D18)*K$3/100+$AJ$5,0))</f>
        <v>97</v>
      </c>
      <c r="AH18" s="33">
        <f aca="true" t="shared" si="57" ref="AH18:AH26">IF($D18+(100-$D18)*L$3/100+$AJ$5&gt;100,100,IF($D18+(100-$D18)*L$3/100+$AJ$5&gt;0,$D18+(100-$D18)*L$3/100+$AJ$5,0))</f>
        <v>97.5</v>
      </c>
      <c r="AI18" s="33">
        <f aca="true" t="shared" si="58" ref="AI18:AI26">IF($D18+(100-$D18)*M$3/100+$AJ$5&gt;100,100,IF($D18+(100-$D18)*M$3/100+$AJ$5&gt;0,$D18+(100-$D18)*M$3/100+$AJ$5,0))</f>
        <v>98.5</v>
      </c>
      <c r="AJ18" s="38">
        <f aca="true" t="shared" si="59" ref="AJ18:AJ26">IF($D18+(100-$D18)*N$3/100+$AJ$5&gt;100,100,IF($D18+(100-$D18)*N$3/100+$AJ$5&gt;0,$D18+(100-$D18)*N$3/100+$AJ$5,0))</f>
        <v>99.5</v>
      </c>
      <c r="AK18" s="11"/>
      <c r="AL18" s="37">
        <f aca="true" t="shared" si="60" ref="AL18:AL26">IF($D18+(100-$D18)*E$3/100+$AU$5&gt;100,100,IF($D18+(100-$D18)*E$3/100+$AU$5&gt;0,$D18+(100-$D18)*E$3/100+$AU$5,0))</f>
        <v>95.5</v>
      </c>
      <c r="AM18" s="33">
        <f aca="true" t="shared" si="61" ref="AM18:AM26">IF($D18+(100-$D18)*F$3/100+$AU$5&gt;100,100,IF($D18+(100-$D18)*F$3/100+$AU$5&gt;0,$D18+(100-$D18)*F$3/100+$AU$5,0))</f>
        <v>96.5</v>
      </c>
      <c r="AN18" s="33">
        <f aca="true" t="shared" si="62" ref="AN18:AN26">IF($D18+(100-$D18)*G$3/100+$AU$5&gt;100,100,IF($D18+(100-$D18)*G$3/100+$AU$5&gt;0,$D18+(100-$D18)*G$3/100+$AU$5,0))</f>
        <v>97</v>
      </c>
      <c r="AO18" s="33">
        <f aca="true" t="shared" si="63" ref="AO18:AO26">IF($D18+(100-$D18)*H$3/100+$AU$5&gt;100,100,IF($D18+(100-$D18)*H$3/100+$AU$5&gt;0,$D18+(100-$D18)*H$3/100+$AU$5,0))</f>
        <v>97.5</v>
      </c>
      <c r="AP18" s="33">
        <f aca="true" t="shared" si="64" ref="AP18:AP26">IF($D18+(100-$D18)*I$3/100+$AU$5&gt;100,100,IF($D18+(100-$D18)*I$3/100+$AU$5&gt;0,$D18+(100-$D18)*I$3/100+$AU$5,0))</f>
        <v>98</v>
      </c>
      <c r="AQ18" s="33">
        <f aca="true" t="shared" si="65" ref="AQ18:AQ26">IF($D18+(100-$D18)*J$3/100+$AU$5&gt;100,100,IF($D18+(100-$D18)*J$3/100+$AU$5&gt;0,$D18+(100-$D18)*J$3/100+$AU$5,0))</f>
        <v>98.5</v>
      </c>
      <c r="AR18" s="33">
        <f aca="true" t="shared" si="66" ref="AR18:AR26">IF($D18+(100-$D18)*K$3/100+$AU$5&gt;100,100,IF($D18+(100-$D18)*K$3/100+$AU$5&gt;0,$D18+(100-$D18)*K$3/100+$AU$5,0))</f>
        <v>99</v>
      </c>
      <c r="AS18" s="33">
        <f aca="true" t="shared" si="67" ref="AS18:AS26">IF($D18+(100-$D18)*L$3/100+$AU$5&gt;100,100,IF($D18+(100-$D18)*L$3/100+$AU$5&gt;0,$D18+(100-$D18)*L$3/100+$AU$5,0))</f>
        <v>99.5</v>
      </c>
      <c r="AT18" s="33">
        <f aca="true" t="shared" si="68" ref="AT18:AT26">IF($D18+(100-$D18)*M$3/100+$AU$5&gt;100,100,IF($D18+(100-$D18)*M$3/100+$AU$5&gt;0,$D18+(100-$D18)*M$3/100+$AU$5,0))</f>
        <v>100</v>
      </c>
      <c r="AU18" s="38">
        <f aca="true" t="shared" si="69" ref="AU18:AU26">IF($D18+(100-$D18)*N$3/100+$AU$5&gt;100,100,IF($D18+(100-$D18)*N$3/100+$AU$5&gt;0,$D18+(100-$D18)*N$3/100+$AU$5,0))</f>
        <v>100</v>
      </c>
    </row>
    <row r="19" spans="2:47" ht="13.5">
      <c r="B19" s="11"/>
      <c r="C19" s="30" t="s">
        <v>16</v>
      </c>
      <c r="D19" s="44">
        <v>85</v>
      </c>
      <c r="E19" s="37">
        <f t="shared" si="39"/>
        <v>85.75</v>
      </c>
      <c r="F19" s="33">
        <f t="shared" si="35"/>
        <v>87.25</v>
      </c>
      <c r="G19" s="33">
        <f t="shared" si="35"/>
        <v>88</v>
      </c>
      <c r="H19" s="33">
        <f t="shared" si="35"/>
        <v>88.75</v>
      </c>
      <c r="I19" s="33">
        <f t="shared" si="35"/>
        <v>89.5</v>
      </c>
      <c r="J19" s="33">
        <f t="shared" si="35"/>
        <v>90.25</v>
      </c>
      <c r="K19" s="33">
        <f t="shared" si="35"/>
        <v>91</v>
      </c>
      <c r="L19" s="33">
        <f t="shared" si="35"/>
        <v>91.75</v>
      </c>
      <c r="M19" s="33">
        <f t="shared" si="35"/>
        <v>93.25</v>
      </c>
      <c r="N19" s="38">
        <f t="shared" si="35"/>
        <v>94.75</v>
      </c>
      <c r="O19" s="11"/>
      <c r="P19" s="37">
        <f t="shared" si="40"/>
        <v>86.75</v>
      </c>
      <c r="Q19" s="33">
        <f t="shared" si="41"/>
        <v>88.25</v>
      </c>
      <c r="R19" s="33">
        <f t="shared" si="42"/>
        <v>89</v>
      </c>
      <c r="S19" s="33">
        <f t="shared" si="43"/>
        <v>89.75</v>
      </c>
      <c r="T19" s="33">
        <f t="shared" si="44"/>
        <v>90.5</v>
      </c>
      <c r="U19" s="33">
        <f t="shared" si="45"/>
        <v>91.25</v>
      </c>
      <c r="V19" s="33">
        <f t="shared" si="46"/>
        <v>92</v>
      </c>
      <c r="W19" s="33">
        <f t="shared" si="47"/>
        <v>92.75</v>
      </c>
      <c r="X19" s="33">
        <f t="shared" si="48"/>
        <v>94.25</v>
      </c>
      <c r="Y19" s="38">
        <f t="shared" si="49"/>
        <v>95.75</v>
      </c>
      <c r="Z19" s="11"/>
      <c r="AA19" s="37">
        <f t="shared" si="50"/>
        <v>88.75</v>
      </c>
      <c r="AB19" s="33">
        <f t="shared" si="51"/>
        <v>90.25</v>
      </c>
      <c r="AC19" s="33">
        <f t="shared" si="52"/>
        <v>91</v>
      </c>
      <c r="AD19" s="33">
        <f t="shared" si="53"/>
        <v>91.75</v>
      </c>
      <c r="AE19" s="33">
        <f t="shared" si="54"/>
        <v>92.5</v>
      </c>
      <c r="AF19" s="33">
        <f t="shared" si="55"/>
        <v>93.25</v>
      </c>
      <c r="AG19" s="33">
        <f t="shared" si="56"/>
        <v>94</v>
      </c>
      <c r="AH19" s="33">
        <f t="shared" si="57"/>
        <v>94.75</v>
      </c>
      <c r="AI19" s="33">
        <f t="shared" si="58"/>
        <v>96.25</v>
      </c>
      <c r="AJ19" s="38">
        <f t="shared" si="59"/>
        <v>97.75</v>
      </c>
      <c r="AK19" s="11"/>
      <c r="AL19" s="37">
        <f t="shared" si="60"/>
        <v>90.75</v>
      </c>
      <c r="AM19" s="33">
        <f t="shared" si="61"/>
        <v>92.25</v>
      </c>
      <c r="AN19" s="33">
        <f t="shared" si="62"/>
        <v>93</v>
      </c>
      <c r="AO19" s="33">
        <f t="shared" si="63"/>
        <v>93.75</v>
      </c>
      <c r="AP19" s="33">
        <f t="shared" si="64"/>
        <v>94.5</v>
      </c>
      <c r="AQ19" s="33">
        <f t="shared" si="65"/>
        <v>95.25</v>
      </c>
      <c r="AR19" s="33">
        <f t="shared" si="66"/>
        <v>96</v>
      </c>
      <c r="AS19" s="33">
        <f t="shared" si="67"/>
        <v>96.75</v>
      </c>
      <c r="AT19" s="33">
        <f t="shared" si="68"/>
        <v>98.25</v>
      </c>
      <c r="AU19" s="38">
        <f t="shared" si="69"/>
        <v>99.75</v>
      </c>
    </row>
    <row r="20" spans="2:47" ht="13.5">
      <c r="B20" s="11"/>
      <c r="C20" s="16" t="s">
        <v>17</v>
      </c>
      <c r="D20" s="45">
        <v>75</v>
      </c>
      <c r="E20" s="37">
        <f t="shared" si="39"/>
        <v>76.25</v>
      </c>
      <c r="F20" s="33">
        <f t="shared" si="35"/>
        <v>78.75</v>
      </c>
      <c r="G20" s="33">
        <f t="shared" si="35"/>
        <v>80</v>
      </c>
      <c r="H20" s="33">
        <f t="shared" si="35"/>
        <v>81.25</v>
      </c>
      <c r="I20" s="33">
        <f t="shared" si="35"/>
        <v>82.5</v>
      </c>
      <c r="J20" s="33">
        <f t="shared" si="35"/>
        <v>83.75</v>
      </c>
      <c r="K20" s="33">
        <f t="shared" si="35"/>
        <v>85</v>
      </c>
      <c r="L20" s="33">
        <f t="shared" si="35"/>
        <v>86.25</v>
      </c>
      <c r="M20" s="33">
        <f t="shared" si="35"/>
        <v>88.75</v>
      </c>
      <c r="N20" s="38">
        <f t="shared" si="35"/>
        <v>91.25</v>
      </c>
      <c r="O20" s="11"/>
      <c r="P20" s="37">
        <f t="shared" si="40"/>
        <v>77.25</v>
      </c>
      <c r="Q20" s="33">
        <f t="shared" si="41"/>
        <v>79.75</v>
      </c>
      <c r="R20" s="33">
        <f t="shared" si="42"/>
        <v>81</v>
      </c>
      <c r="S20" s="33">
        <f t="shared" si="43"/>
        <v>82.25</v>
      </c>
      <c r="T20" s="33">
        <f t="shared" si="44"/>
        <v>83.5</v>
      </c>
      <c r="U20" s="33">
        <f t="shared" si="45"/>
        <v>84.75</v>
      </c>
      <c r="V20" s="33">
        <f t="shared" si="46"/>
        <v>86</v>
      </c>
      <c r="W20" s="33">
        <f t="shared" si="47"/>
        <v>87.25</v>
      </c>
      <c r="X20" s="33">
        <f t="shared" si="48"/>
        <v>89.75</v>
      </c>
      <c r="Y20" s="38">
        <f t="shared" si="49"/>
        <v>92.25</v>
      </c>
      <c r="Z20" s="11"/>
      <c r="AA20" s="37">
        <f t="shared" si="50"/>
        <v>79.25</v>
      </c>
      <c r="AB20" s="33">
        <f t="shared" si="51"/>
        <v>81.75</v>
      </c>
      <c r="AC20" s="33">
        <f t="shared" si="52"/>
        <v>83</v>
      </c>
      <c r="AD20" s="33">
        <f t="shared" si="53"/>
        <v>84.25</v>
      </c>
      <c r="AE20" s="33">
        <f t="shared" si="54"/>
        <v>85.5</v>
      </c>
      <c r="AF20" s="33">
        <f t="shared" si="55"/>
        <v>86.75</v>
      </c>
      <c r="AG20" s="33">
        <f t="shared" si="56"/>
        <v>88</v>
      </c>
      <c r="AH20" s="33">
        <f t="shared" si="57"/>
        <v>89.25</v>
      </c>
      <c r="AI20" s="33">
        <f t="shared" si="58"/>
        <v>91.75</v>
      </c>
      <c r="AJ20" s="38">
        <f t="shared" si="59"/>
        <v>94.25</v>
      </c>
      <c r="AK20" s="11"/>
      <c r="AL20" s="37">
        <f t="shared" si="60"/>
        <v>81.25</v>
      </c>
      <c r="AM20" s="33">
        <f t="shared" si="61"/>
        <v>83.75</v>
      </c>
      <c r="AN20" s="33">
        <f t="shared" si="62"/>
        <v>85</v>
      </c>
      <c r="AO20" s="33">
        <f t="shared" si="63"/>
        <v>86.25</v>
      </c>
      <c r="AP20" s="33">
        <f t="shared" si="64"/>
        <v>87.5</v>
      </c>
      <c r="AQ20" s="33">
        <f t="shared" si="65"/>
        <v>88.75</v>
      </c>
      <c r="AR20" s="33">
        <f t="shared" si="66"/>
        <v>90</v>
      </c>
      <c r="AS20" s="33">
        <f t="shared" si="67"/>
        <v>91.25</v>
      </c>
      <c r="AT20" s="33">
        <f t="shared" si="68"/>
        <v>93.75</v>
      </c>
      <c r="AU20" s="38">
        <f t="shared" si="69"/>
        <v>96.25</v>
      </c>
    </row>
    <row r="21" spans="2:47" ht="13.5">
      <c r="B21" s="11"/>
      <c r="C21" s="30" t="s">
        <v>18</v>
      </c>
      <c r="D21" s="44">
        <v>55</v>
      </c>
      <c r="E21" s="37">
        <f t="shared" si="39"/>
        <v>57.25</v>
      </c>
      <c r="F21" s="33">
        <f t="shared" si="35"/>
        <v>61.75</v>
      </c>
      <c r="G21" s="33">
        <f t="shared" si="35"/>
        <v>64</v>
      </c>
      <c r="H21" s="33">
        <f t="shared" si="35"/>
        <v>66.25</v>
      </c>
      <c r="I21" s="33">
        <f t="shared" si="35"/>
        <v>68.5</v>
      </c>
      <c r="J21" s="33">
        <f t="shared" si="35"/>
        <v>70.75</v>
      </c>
      <c r="K21" s="33">
        <f t="shared" si="35"/>
        <v>73</v>
      </c>
      <c r="L21" s="33">
        <f t="shared" si="35"/>
        <v>75.25</v>
      </c>
      <c r="M21" s="33">
        <f t="shared" si="35"/>
        <v>79.75</v>
      </c>
      <c r="N21" s="38">
        <f t="shared" si="35"/>
        <v>84.25</v>
      </c>
      <c r="O21" s="11"/>
      <c r="P21" s="37">
        <f t="shared" si="40"/>
        <v>58.25</v>
      </c>
      <c r="Q21" s="33">
        <f t="shared" si="41"/>
        <v>62.75</v>
      </c>
      <c r="R21" s="33">
        <f t="shared" si="42"/>
        <v>65</v>
      </c>
      <c r="S21" s="33">
        <f t="shared" si="43"/>
        <v>67.25</v>
      </c>
      <c r="T21" s="33">
        <f t="shared" si="44"/>
        <v>69.5</v>
      </c>
      <c r="U21" s="33">
        <f t="shared" si="45"/>
        <v>71.75</v>
      </c>
      <c r="V21" s="33">
        <f t="shared" si="46"/>
        <v>74</v>
      </c>
      <c r="W21" s="33">
        <f t="shared" si="47"/>
        <v>76.25</v>
      </c>
      <c r="X21" s="33">
        <f t="shared" si="48"/>
        <v>80.75</v>
      </c>
      <c r="Y21" s="38">
        <f t="shared" si="49"/>
        <v>85.25</v>
      </c>
      <c r="Z21" s="11"/>
      <c r="AA21" s="37">
        <f t="shared" si="50"/>
        <v>60.25</v>
      </c>
      <c r="AB21" s="33">
        <f t="shared" si="51"/>
        <v>64.75</v>
      </c>
      <c r="AC21" s="33">
        <f t="shared" si="52"/>
        <v>67</v>
      </c>
      <c r="AD21" s="33">
        <f t="shared" si="53"/>
        <v>69.25</v>
      </c>
      <c r="AE21" s="33">
        <f t="shared" si="54"/>
        <v>71.5</v>
      </c>
      <c r="AF21" s="33">
        <f t="shared" si="55"/>
        <v>73.75</v>
      </c>
      <c r="AG21" s="33">
        <f t="shared" si="56"/>
        <v>76</v>
      </c>
      <c r="AH21" s="33">
        <f t="shared" si="57"/>
        <v>78.25</v>
      </c>
      <c r="AI21" s="33">
        <f t="shared" si="58"/>
        <v>82.75</v>
      </c>
      <c r="AJ21" s="38">
        <f t="shared" si="59"/>
        <v>87.25</v>
      </c>
      <c r="AK21" s="11"/>
      <c r="AL21" s="37">
        <f t="shared" si="60"/>
        <v>62.25</v>
      </c>
      <c r="AM21" s="33">
        <f t="shared" si="61"/>
        <v>66.75</v>
      </c>
      <c r="AN21" s="33">
        <f t="shared" si="62"/>
        <v>69</v>
      </c>
      <c r="AO21" s="33">
        <f t="shared" si="63"/>
        <v>71.25</v>
      </c>
      <c r="AP21" s="33">
        <f t="shared" si="64"/>
        <v>73.5</v>
      </c>
      <c r="AQ21" s="33">
        <f t="shared" si="65"/>
        <v>75.75</v>
      </c>
      <c r="AR21" s="33">
        <f t="shared" si="66"/>
        <v>78</v>
      </c>
      <c r="AS21" s="33">
        <f t="shared" si="67"/>
        <v>80.25</v>
      </c>
      <c r="AT21" s="33">
        <f t="shared" si="68"/>
        <v>84.75</v>
      </c>
      <c r="AU21" s="38">
        <f t="shared" si="69"/>
        <v>89.25</v>
      </c>
    </row>
    <row r="22" spans="2:47" ht="13.5">
      <c r="B22" s="11"/>
      <c r="C22" s="16" t="s">
        <v>19</v>
      </c>
      <c r="D22" s="45">
        <v>35</v>
      </c>
      <c r="E22" s="37">
        <f t="shared" si="39"/>
        <v>38.25</v>
      </c>
      <c r="F22" s="33">
        <f t="shared" si="35"/>
        <v>44.75</v>
      </c>
      <c r="G22" s="33">
        <f t="shared" si="35"/>
        <v>48</v>
      </c>
      <c r="H22" s="33">
        <f t="shared" si="35"/>
        <v>51.25</v>
      </c>
      <c r="I22" s="33">
        <f t="shared" si="35"/>
        <v>54.5</v>
      </c>
      <c r="J22" s="33">
        <f t="shared" si="35"/>
        <v>57.75</v>
      </c>
      <c r="K22" s="33">
        <f t="shared" si="35"/>
        <v>61</v>
      </c>
      <c r="L22" s="33">
        <f t="shared" si="35"/>
        <v>64.25</v>
      </c>
      <c r="M22" s="33">
        <f t="shared" si="35"/>
        <v>70.75</v>
      </c>
      <c r="N22" s="38">
        <f t="shared" si="35"/>
        <v>77.25</v>
      </c>
      <c r="O22" s="11"/>
      <c r="P22" s="37">
        <f t="shared" si="40"/>
        <v>39.25</v>
      </c>
      <c r="Q22" s="33">
        <f t="shared" si="41"/>
        <v>45.75</v>
      </c>
      <c r="R22" s="33">
        <f t="shared" si="42"/>
        <v>49</v>
      </c>
      <c r="S22" s="33">
        <f t="shared" si="43"/>
        <v>52.25</v>
      </c>
      <c r="T22" s="33">
        <f t="shared" si="44"/>
        <v>55.5</v>
      </c>
      <c r="U22" s="33">
        <f t="shared" si="45"/>
        <v>58.75</v>
      </c>
      <c r="V22" s="33">
        <f t="shared" si="46"/>
        <v>62</v>
      </c>
      <c r="W22" s="33">
        <f t="shared" si="47"/>
        <v>65.25</v>
      </c>
      <c r="X22" s="33">
        <f t="shared" si="48"/>
        <v>71.75</v>
      </c>
      <c r="Y22" s="38">
        <f t="shared" si="49"/>
        <v>78.25</v>
      </c>
      <c r="Z22" s="11"/>
      <c r="AA22" s="37">
        <f t="shared" si="50"/>
        <v>41.25</v>
      </c>
      <c r="AB22" s="33">
        <f t="shared" si="51"/>
        <v>47.75</v>
      </c>
      <c r="AC22" s="33">
        <f t="shared" si="52"/>
        <v>51</v>
      </c>
      <c r="AD22" s="33">
        <f t="shared" si="53"/>
        <v>54.25</v>
      </c>
      <c r="AE22" s="33">
        <f t="shared" si="54"/>
        <v>57.5</v>
      </c>
      <c r="AF22" s="33">
        <f t="shared" si="55"/>
        <v>60.75</v>
      </c>
      <c r="AG22" s="33">
        <f t="shared" si="56"/>
        <v>64</v>
      </c>
      <c r="AH22" s="33">
        <f t="shared" si="57"/>
        <v>67.25</v>
      </c>
      <c r="AI22" s="33">
        <f t="shared" si="58"/>
        <v>73.75</v>
      </c>
      <c r="AJ22" s="38">
        <f t="shared" si="59"/>
        <v>80.25</v>
      </c>
      <c r="AK22" s="11"/>
      <c r="AL22" s="37">
        <f t="shared" si="60"/>
        <v>43.25</v>
      </c>
      <c r="AM22" s="33">
        <f t="shared" si="61"/>
        <v>49.75</v>
      </c>
      <c r="AN22" s="33">
        <f t="shared" si="62"/>
        <v>53</v>
      </c>
      <c r="AO22" s="33">
        <f t="shared" si="63"/>
        <v>56.25</v>
      </c>
      <c r="AP22" s="33">
        <f t="shared" si="64"/>
        <v>59.5</v>
      </c>
      <c r="AQ22" s="33">
        <f t="shared" si="65"/>
        <v>62.75</v>
      </c>
      <c r="AR22" s="33">
        <f t="shared" si="66"/>
        <v>66</v>
      </c>
      <c r="AS22" s="33">
        <f t="shared" si="67"/>
        <v>69.25</v>
      </c>
      <c r="AT22" s="33">
        <f t="shared" si="68"/>
        <v>75.75</v>
      </c>
      <c r="AU22" s="38">
        <f t="shared" si="69"/>
        <v>82.25</v>
      </c>
    </row>
    <row r="23" spans="2:47" ht="13.5">
      <c r="B23" s="11"/>
      <c r="C23" s="30" t="s">
        <v>20</v>
      </c>
      <c r="D23" s="44">
        <v>15</v>
      </c>
      <c r="E23" s="37">
        <f t="shared" si="39"/>
        <v>19.25</v>
      </c>
      <c r="F23" s="33">
        <f t="shared" si="35"/>
        <v>27.75</v>
      </c>
      <c r="G23" s="33">
        <f t="shared" si="35"/>
        <v>32</v>
      </c>
      <c r="H23" s="33">
        <f t="shared" si="35"/>
        <v>36.25</v>
      </c>
      <c r="I23" s="33">
        <f t="shared" si="35"/>
        <v>40.5</v>
      </c>
      <c r="J23" s="33">
        <f t="shared" si="35"/>
        <v>44.75</v>
      </c>
      <c r="K23" s="33">
        <f t="shared" si="35"/>
        <v>49</v>
      </c>
      <c r="L23" s="33">
        <f t="shared" si="35"/>
        <v>53.25</v>
      </c>
      <c r="M23" s="33">
        <f t="shared" si="35"/>
        <v>61.75</v>
      </c>
      <c r="N23" s="38">
        <f t="shared" si="35"/>
        <v>70.25</v>
      </c>
      <c r="O23" s="11"/>
      <c r="P23" s="37">
        <f t="shared" si="40"/>
        <v>20.25</v>
      </c>
      <c r="Q23" s="33">
        <f t="shared" si="41"/>
        <v>28.75</v>
      </c>
      <c r="R23" s="33">
        <f t="shared" si="42"/>
        <v>33</v>
      </c>
      <c r="S23" s="33">
        <f t="shared" si="43"/>
        <v>37.25</v>
      </c>
      <c r="T23" s="33">
        <f t="shared" si="44"/>
        <v>41.5</v>
      </c>
      <c r="U23" s="33">
        <f t="shared" si="45"/>
        <v>45.75</v>
      </c>
      <c r="V23" s="33">
        <f t="shared" si="46"/>
        <v>50</v>
      </c>
      <c r="W23" s="33">
        <f t="shared" si="47"/>
        <v>54.25</v>
      </c>
      <c r="X23" s="33">
        <f t="shared" si="48"/>
        <v>62.75</v>
      </c>
      <c r="Y23" s="38">
        <f t="shared" si="49"/>
        <v>71.25</v>
      </c>
      <c r="Z23" s="11"/>
      <c r="AA23" s="37">
        <f t="shared" si="50"/>
        <v>22.25</v>
      </c>
      <c r="AB23" s="33">
        <f t="shared" si="51"/>
        <v>30.75</v>
      </c>
      <c r="AC23" s="33">
        <f t="shared" si="52"/>
        <v>35</v>
      </c>
      <c r="AD23" s="33">
        <f t="shared" si="53"/>
        <v>39.25</v>
      </c>
      <c r="AE23" s="33">
        <f t="shared" si="54"/>
        <v>43.5</v>
      </c>
      <c r="AF23" s="33">
        <f t="shared" si="55"/>
        <v>47.75</v>
      </c>
      <c r="AG23" s="33">
        <f t="shared" si="56"/>
        <v>52</v>
      </c>
      <c r="AH23" s="33">
        <f t="shared" si="57"/>
        <v>56.25</v>
      </c>
      <c r="AI23" s="33">
        <f t="shared" si="58"/>
        <v>64.75</v>
      </c>
      <c r="AJ23" s="38">
        <f t="shared" si="59"/>
        <v>73.25</v>
      </c>
      <c r="AK23" s="11"/>
      <c r="AL23" s="37">
        <f t="shared" si="60"/>
        <v>24.25</v>
      </c>
      <c r="AM23" s="33">
        <f t="shared" si="61"/>
        <v>32.75</v>
      </c>
      <c r="AN23" s="33">
        <f t="shared" si="62"/>
        <v>37</v>
      </c>
      <c r="AO23" s="33">
        <f t="shared" si="63"/>
        <v>41.25</v>
      </c>
      <c r="AP23" s="33">
        <f t="shared" si="64"/>
        <v>45.5</v>
      </c>
      <c r="AQ23" s="33">
        <f t="shared" si="65"/>
        <v>49.75</v>
      </c>
      <c r="AR23" s="33">
        <f t="shared" si="66"/>
        <v>54</v>
      </c>
      <c r="AS23" s="33">
        <f t="shared" si="67"/>
        <v>58.25</v>
      </c>
      <c r="AT23" s="33">
        <f t="shared" si="68"/>
        <v>66.75</v>
      </c>
      <c r="AU23" s="38">
        <f t="shared" si="69"/>
        <v>75.25</v>
      </c>
    </row>
    <row r="24" spans="2:47" ht="13.5">
      <c r="B24" s="11"/>
      <c r="C24" s="16" t="s">
        <v>21</v>
      </c>
      <c r="D24" s="45">
        <v>5</v>
      </c>
      <c r="E24" s="37">
        <f t="shared" si="39"/>
        <v>9.75</v>
      </c>
      <c r="F24" s="33">
        <f t="shared" si="35"/>
        <v>19.25</v>
      </c>
      <c r="G24" s="33">
        <f t="shared" si="35"/>
        <v>24</v>
      </c>
      <c r="H24" s="33">
        <f t="shared" si="35"/>
        <v>28.75</v>
      </c>
      <c r="I24" s="33">
        <f t="shared" si="35"/>
        <v>33.5</v>
      </c>
      <c r="J24" s="33">
        <f t="shared" si="35"/>
        <v>38.25</v>
      </c>
      <c r="K24" s="33">
        <f t="shared" si="35"/>
        <v>43</v>
      </c>
      <c r="L24" s="33">
        <f t="shared" si="35"/>
        <v>47.75</v>
      </c>
      <c r="M24" s="33">
        <f t="shared" si="35"/>
        <v>57.25</v>
      </c>
      <c r="N24" s="38">
        <f t="shared" si="35"/>
        <v>66.75</v>
      </c>
      <c r="O24" s="11"/>
      <c r="P24" s="37">
        <f t="shared" si="40"/>
        <v>10.75</v>
      </c>
      <c r="Q24" s="33">
        <f t="shared" si="41"/>
        <v>20.25</v>
      </c>
      <c r="R24" s="33">
        <f t="shared" si="42"/>
        <v>25</v>
      </c>
      <c r="S24" s="33">
        <f t="shared" si="43"/>
        <v>29.75</v>
      </c>
      <c r="T24" s="33">
        <f t="shared" si="44"/>
        <v>34.5</v>
      </c>
      <c r="U24" s="33">
        <f t="shared" si="45"/>
        <v>39.25</v>
      </c>
      <c r="V24" s="33">
        <f t="shared" si="46"/>
        <v>44</v>
      </c>
      <c r="W24" s="33">
        <f t="shared" si="47"/>
        <v>48.75</v>
      </c>
      <c r="X24" s="33">
        <f t="shared" si="48"/>
        <v>58.25</v>
      </c>
      <c r="Y24" s="38">
        <f t="shared" si="49"/>
        <v>67.75</v>
      </c>
      <c r="Z24" s="11"/>
      <c r="AA24" s="37">
        <f t="shared" si="50"/>
        <v>12.75</v>
      </c>
      <c r="AB24" s="33">
        <f t="shared" si="51"/>
        <v>22.25</v>
      </c>
      <c r="AC24" s="33">
        <f t="shared" si="52"/>
        <v>27</v>
      </c>
      <c r="AD24" s="33">
        <f t="shared" si="53"/>
        <v>31.75</v>
      </c>
      <c r="AE24" s="33">
        <f t="shared" si="54"/>
        <v>36.5</v>
      </c>
      <c r="AF24" s="33">
        <f t="shared" si="55"/>
        <v>41.25</v>
      </c>
      <c r="AG24" s="33">
        <f t="shared" si="56"/>
        <v>46</v>
      </c>
      <c r="AH24" s="33">
        <f t="shared" si="57"/>
        <v>50.75</v>
      </c>
      <c r="AI24" s="33">
        <f t="shared" si="58"/>
        <v>60.25</v>
      </c>
      <c r="AJ24" s="38">
        <f t="shared" si="59"/>
        <v>69.75</v>
      </c>
      <c r="AK24" s="11"/>
      <c r="AL24" s="37">
        <f t="shared" si="60"/>
        <v>14.75</v>
      </c>
      <c r="AM24" s="33">
        <f t="shared" si="61"/>
        <v>24.25</v>
      </c>
      <c r="AN24" s="33">
        <f t="shared" si="62"/>
        <v>29</v>
      </c>
      <c r="AO24" s="33">
        <f t="shared" si="63"/>
        <v>33.75</v>
      </c>
      <c r="AP24" s="33">
        <f t="shared" si="64"/>
        <v>38.5</v>
      </c>
      <c r="AQ24" s="33">
        <f t="shared" si="65"/>
        <v>43.25</v>
      </c>
      <c r="AR24" s="33">
        <f t="shared" si="66"/>
        <v>48</v>
      </c>
      <c r="AS24" s="33">
        <f t="shared" si="67"/>
        <v>52.75</v>
      </c>
      <c r="AT24" s="33">
        <f t="shared" si="68"/>
        <v>62.25</v>
      </c>
      <c r="AU24" s="38">
        <f t="shared" si="69"/>
        <v>71.75</v>
      </c>
    </row>
    <row r="25" spans="2:47" ht="13.5">
      <c r="B25" s="11"/>
      <c r="C25" s="30" t="s">
        <v>22</v>
      </c>
      <c r="D25" s="44">
        <v>0</v>
      </c>
      <c r="E25" s="37">
        <f t="shared" si="39"/>
        <v>5</v>
      </c>
      <c r="F25" s="33">
        <f t="shared" si="35"/>
        <v>15</v>
      </c>
      <c r="G25" s="33">
        <f t="shared" si="35"/>
        <v>20</v>
      </c>
      <c r="H25" s="33">
        <f t="shared" si="35"/>
        <v>25</v>
      </c>
      <c r="I25" s="33">
        <f t="shared" si="35"/>
        <v>30</v>
      </c>
      <c r="J25" s="33">
        <f t="shared" si="35"/>
        <v>35</v>
      </c>
      <c r="K25" s="33">
        <f t="shared" si="35"/>
        <v>40</v>
      </c>
      <c r="L25" s="33">
        <f t="shared" si="35"/>
        <v>45</v>
      </c>
      <c r="M25" s="33">
        <f t="shared" si="35"/>
        <v>55</v>
      </c>
      <c r="N25" s="38">
        <f t="shared" si="35"/>
        <v>65</v>
      </c>
      <c r="O25" s="11"/>
      <c r="P25" s="37">
        <f t="shared" si="40"/>
        <v>6</v>
      </c>
      <c r="Q25" s="33">
        <f t="shared" si="41"/>
        <v>16</v>
      </c>
      <c r="R25" s="33">
        <f t="shared" si="42"/>
        <v>21</v>
      </c>
      <c r="S25" s="33">
        <f t="shared" si="43"/>
        <v>26</v>
      </c>
      <c r="T25" s="33">
        <f t="shared" si="44"/>
        <v>31</v>
      </c>
      <c r="U25" s="33">
        <f t="shared" si="45"/>
        <v>36</v>
      </c>
      <c r="V25" s="33">
        <f t="shared" si="46"/>
        <v>41</v>
      </c>
      <c r="W25" s="33">
        <f t="shared" si="47"/>
        <v>46</v>
      </c>
      <c r="X25" s="33">
        <f t="shared" si="48"/>
        <v>56</v>
      </c>
      <c r="Y25" s="38">
        <f t="shared" si="49"/>
        <v>66</v>
      </c>
      <c r="Z25" s="11"/>
      <c r="AA25" s="37">
        <f t="shared" si="50"/>
        <v>8</v>
      </c>
      <c r="AB25" s="33">
        <f t="shared" si="51"/>
        <v>18</v>
      </c>
      <c r="AC25" s="33">
        <f t="shared" si="52"/>
        <v>23</v>
      </c>
      <c r="AD25" s="33">
        <f t="shared" si="53"/>
        <v>28</v>
      </c>
      <c r="AE25" s="33">
        <f t="shared" si="54"/>
        <v>33</v>
      </c>
      <c r="AF25" s="33">
        <f t="shared" si="55"/>
        <v>38</v>
      </c>
      <c r="AG25" s="33">
        <f t="shared" si="56"/>
        <v>43</v>
      </c>
      <c r="AH25" s="33">
        <f t="shared" si="57"/>
        <v>48</v>
      </c>
      <c r="AI25" s="33">
        <f t="shared" si="58"/>
        <v>58</v>
      </c>
      <c r="AJ25" s="38">
        <f t="shared" si="59"/>
        <v>68</v>
      </c>
      <c r="AK25" s="11"/>
      <c r="AL25" s="37">
        <f t="shared" si="60"/>
        <v>10</v>
      </c>
      <c r="AM25" s="33">
        <f t="shared" si="61"/>
        <v>20</v>
      </c>
      <c r="AN25" s="33">
        <f t="shared" si="62"/>
        <v>25</v>
      </c>
      <c r="AO25" s="33">
        <f t="shared" si="63"/>
        <v>30</v>
      </c>
      <c r="AP25" s="33">
        <f t="shared" si="64"/>
        <v>35</v>
      </c>
      <c r="AQ25" s="33">
        <f t="shared" si="65"/>
        <v>40</v>
      </c>
      <c r="AR25" s="33">
        <f t="shared" si="66"/>
        <v>45</v>
      </c>
      <c r="AS25" s="33">
        <f t="shared" si="67"/>
        <v>50</v>
      </c>
      <c r="AT25" s="33">
        <f t="shared" si="68"/>
        <v>60</v>
      </c>
      <c r="AU25" s="38">
        <f t="shared" si="69"/>
        <v>70</v>
      </c>
    </row>
    <row r="26" spans="2:47" ht="14.25" thickBot="1">
      <c r="B26" s="11"/>
      <c r="C26" s="17" t="s">
        <v>23</v>
      </c>
      <c r="D26" s="26">
        <v>-5</v>
      </c>
      <c r="E26" s="39">
        <f t="shared" si="39"/>
        <v>0.25</v>
      </c>
      <c r="F26" s="40">
        <f t="shared" si="35"/>
        <v>10.75</v>
      </c>
      <c r="G26" s="40">
        <f t="shared" si="35"/>
        <v>16</v>
      </c>
      <c r="H26" s="40">
        <f t="shared" si="35"/>
        <v>21.25</v>
      </c>
      <c r="I26" s="40">
        <f t="shared" si="35"/>
        <v>26.5</v>
      </c>
      <c r="J26" s="40">
        <f t="shared" si="35"/>
        <v>31.75</v>
      </c>
      <c r="K26" s="40">
        <f t="shared" si="35"/>
        <v>37</v>
      </c>
      <c r="L26" s="40">
        <f t="shared" si="35"/>
        <v>42.25</v>
      </c>
      <c r="M26" s="40">
        <f t="shared" si="35"/>
        <v>52.75</v>
      </c>
      <c r="N26" s="41">
        <f t="shared" si="35"/>
        <v>63.25</v>
      </c>
      <c r="O26" s="11"/>
      <c r="P26" s="39">
        <f t="shared" si="40"/>
        <v>1.25</v>
      </c>
      <c r="Q26" s="40">
        <f t="shared" si="41"/>
        <v>11.75</v>
      </c>
      <c r="R26" s="40">
        <f t="shared" si="42"/>
        <v>17</v>
      </c>
      <c r="S26" s="40">
        <f t="shared" si="43"/>
        <v>22.25</v>
      </c>
      <c r="T26" s="40">
        <f t="shared" si="44"/>
        <v>27.5</v>
      </c>
      <c r="U26" s="40">
        <f t="shared" si="45"/>
        <v>32.75</v>
      </c>
      <c r="V26" s="40">
        <f t="shared" si="46"/>
        <v>38</v>
      </c>
      <c r="W26" s="40">
        <f t="shared" si="47"/>
        <v>43.25</v>
      </c>
      <c r="X26" s="40">
        <f t="shared" si="48"/>
        <v>53.75</v>
      </c>
      <c r="Y26" s="41">
        <f t="shared" si="49"/>
        <v>64.25</v>
      </c>
      <c r="Z26" s="11"/>
      <c r="AA26" s="39">
        <f t="shared" si="50"/>
        <v>3.25</v>
      </c>
      <c r="AB26" s="40">
        <f t="shared" si="51"/>
        <v>13.75</v>
      </c>
      <c r="AC26" s="40">
        <f t="shared" si="52"/>
        <v>19</v>
      </c>
      <c r="AD26" s="40">
        <f t="shared" si="53"/>
        <v>24.25</v>
      </c>
      <c r="AE26" s="40">
        <f t="shared" si="54"/>
        <v>29.5</v>
      </c>
      <c r="AF26" s="40">
        <f t="shared" si="55"/>
        <v>34.75</v>
      </c>
      <c r="AG26" s="40">
        <f t="shared" si="56"/>
        <v>40</v>
      </c>
      <c r="AH26" s="40">
        <f t="shared" si="57"/>
        <v>45.25</v>
      </c>
      <c r="AI26" s="40">
        <f t="shared" si="58"/>
        <v>55.75</v>
      </c>
      <c r="AJ26" s="41">
        <f t="shared" si="59"/>
        <v>66.25</v>
      </c>
      <c r="AK26" s="11"/>
      <c r="AL26" s="39">
        <f t="shared" si="60"/>
        <v>5.25</v>
      </c>
      <c r="AM26" s="40">
        <f t="shared" si="61"/>
        <v>15.75</v>
      </c>
      <c r="AN26" s="40">
        <f t="shared" si="62"/>
        <v>21</v>
      </c>
      <c r="AO26" s="40">
        <f t="shared" si="63"/>
        <v>26.25</v>
      </c>
      <c r="AP26" s="40">
        <f t="shared" si="64"/>
        <v>31.5</v>
      </c>
      <c r="AQ26" s="40">
        <f t="shared" si="65"/>
        <v>36.75</v>
      </c>
      <c r="AR26" s="40">
        <f t="shared" si="66"/>
        <v>42</v>
      </c>
      <c r="AS26" s="40">
        <f t="shared" si="67"/>
        <v>47.25</v>
      </c>
      <c r="AT26" s="40">
        <f t="shared" si="68"/>
        <v>57.75</v>
      </c>
      <c r="AU26" s="41">
        <f t="shared" si="69"/>
        <v>68.25</v>
      </c>
    </row>
    <row r="27" spans="2:47" ht="7.5" customHeight="1" thickBot="1">
      <c r="B27" s="11"/>
      <c r="C27" s="13"/>
      <c r="D27" s="11"/>
      <c r="E27" s="31"/>
      <c r="F27" s="31"/>
      <c r="G27" s="31"/>
      <c r="H27" s="31"/>
      <c r="I27" s="31"/>
      <c r="J27" s="31"/>
      <c r="K27" s="31"/>
      <c r="L27" s="31"/>
      <c r="M27" s="31"/>
      <c r="N27" s="31"/>
      <c r="O27" s="11"/>
      <c r="P27" s="31"/>
      <c r="Q27" s="31"/>
      <c r="R27" s="31"/>
      <c r="S27" s="31"/>
      <c r="T27" s="31"/>
      <c r="U27" s="31"/>
      <c r="V27" s="31"/>
      <c r="W27" s="31"/>
      <c r="X27" s="31"/>
      <c r="Y27" s="31"/>
      <c r="Z27" s="11"/>
      <c r="AA27" s="31"/>
      <c r="AB27" s="31"/>
      <c r="AC27" s="31"/>
      <c r="AD27" s="31"/>
      <c r="AE27" s="31"/>
      <c r="AF27" s="31"/>
      <c r="AG27" s="31"/>
      <c r="AH27" s="31"/>
      <c r="AI27" s="31"/>
      <c r="AJ27" s="31"/>
      <c r="AK27" s="11"/>
      <c r="AL27" s="31"/>
      <c r="AM27" s="31"/>
      <c r="AN27" s="31"/>
      <c r="AO27" s="31"/>
      <c r="AP27" s="31"/>
      <c r="AQ27" s="31"/>
      <c r="AR27" s="31"/>
      <c r="AS27" s="31"/>
      <c r="AT27" s="31"/>
      <c r="AU27" s="32"/>
    </row>
    <row r="28" spans="2:47" ht="14.25" thickBot="1">
      <c r="B28" s="2" t="s">
        <v>27</v>
      </c>
      <c r="C28" s="15" t="s">
        <v>14</v>
      </c>
      <c r="D28" s="43">
        <v>95</v>
      </c>
      <c r="E28" s="34">
        <f>IF($D28+(100-$D28)*E$3/100+$N$5&gt;100,100,IF($D28+(100-$D28)*E$3/100+$N$5&gt;0,$D28+(100-$D28)*E$3/100+$N$5,0))</f>
        <v>95.25</v>
      </c>
      <c r="F28" s="35">
        <f aca="true" t="shared" si="70" ref="F28:N37">IF($D28+(100-$D28)*F$3/100+$N$5&gt;100,100,IF($D28+(100-$D28)*F$3/100+$N$5&gt;0,$D28+(100-$D28)*F$3/100+$N$5,0))</f>
        <v>95.75</v>
      </c>
      <c r="G28" s="35">
        <f t="shared" si="70"/>
        <v>96</v>
      </c>
      <c r="H28" s="35">
        <f t="shared" si="70"/>
        <v>96.25</v>
      </c>
      <c r="I28" s="35">
        <f t="shared" si="70"/>
        <v>96.5</v>
      </c>
      <c r="J28" s="35">
        <f t="shared" si="70"/>
        <v>96.75</v>
      </c>
      <c r="K28" s="35">
        <f t="shared" si="70"/>
        <v>97</v>
      </c>
      <c r="L28" s="35">
        <f t="shared" si="70"/>
        <v>97.25</v>
      </c>
      <c r="M28" s="35">
        <f t="shared" si="70"/>
        <v>97.75</v>
      </c>
      <c r="N28" s="36">
        <f t="shared" si="70"/>
        <v>98.25</v>
      </c>
      <c r="O28" s="11"/>
      <c r="P28" s="34">
        <f>IF($D28+(100-$D28)*E$3/100+$Y$5&gt;100,100,IF($D28+(100-$D28)*E$3/100+$Y$5&gt;0,$D28+(100-$D28)*E$3/100+$Y$5,0))</f>
        <v>96.25</v>
      </c>
      <c r="Q28" s="35">
        <f aca="true" t="shared" si="71" ref="Q28:Y28">IF($D28+(100-$D28)*F$3/100+$Y$5&gt;100,100,IF($D28+(100-$D28)*F$3/100+$Y$5&gt;0,$D28+(100-$D28)*F$3/100+$Y$5,0))</f>
        <v>96.75</v>
      </c>
      <c r="R28" s="35">
        <f t="shared" si="71"/>
        <v>97</v>
      </c>
      <c r="S28" s="35">
        <f t="shared" si="71"/>
        <v>97.25</v>
      </c>
      <c r="T28" s="35">
        <f t="shared" si="71"/>
        <v>97.5</v>
      </c>
      <c r="U28" s="35">
        <f t="shared" si="71"/>
        <v>97.75</v>
      </c>
      <c r="V28" s="35">
        <f t="shared" si="71"/>
        <v>98</v>
      </c>
      <c r="W28" s="35">
        <f t="shared" si="71"/>
        <v>98.25</v>
      </c>
      <c r="X28" s="35">
        <f t="shared" si="71"/>
        <v>98.75</v>
      </c>
      <c r="Y28" s="36">
        <f t="shared" si="71"/>
        <v>99.25</v>
      </c>
      <c r="Z28" s="11"/>
      <c r="AA28" s="34">
        <f>IF($D28+(100-$D28)*E$3/100+$AJ$5&gt;100,100,IF($D28+(100-$D28)*E$3/100+$AJ$5&gt;0,$D28+(100-$D28)*E$3/100+$AJ$5,0))</f>
        <v>98.25</v>
      </c>
      <c r="AB28" s="35">
        <f aca="true" t="shared" si="72" ref="AB28:AJ28">IF($D28+(100-$D28)*F$3/100+$AJ$5&gt;100,100,IF($D28+(100-$D28)*F$3/100+$AJ$5&gt;0,$D28+(100-$D28)*F$3/100+$AJ$5,0))</f>
        <v>98.75</v>
      </c>
      <c r="AC28" s="35">
        <f t="shared" si="72"/>
        <v>99</v>
      </c>
      <c r="AD28" s="35">
        <f t="shared" si="72"/>
        <v>99.25</v>
      </c>
      <c r="AE28" s="35">
        <f t="shared" si="72"/>
        <v>99.5</v>
      </c>
      <c r="AF28" s="35">
        <f t="shared" si="72"/>
        <v>99.75</v>
      </c>
      <c r="AG28" s="35">
        <f t="shared" si="72"/>
        <v>100</v>
      </c>
      <c r="AH28" s="35">
        <f t="shared" si="72"/>
        <v>100</v>
      </c>
      <c r="AI28" s="35">
        <f t="shared" si="72"/>
        <v>100</v>
      </c>
      <c r="AJ28" s="36">
        <f t="shared" si="72"/>
        <v>100</v>
      </c>
      <c r="AK28" s="11"/>
      <c r="AL28" s="34">
        <f>IF($D28+(100-$D28)*E$3/100+$AU$5&gt;100,100,IF($D28+(100-$D28)*E$3/100+$AU$5&gt;0,$D28+(100-$D28)*E$3/100+$AU$5,0))</f>
        <v>100</v>
      </c>
      <c r="AM28" s="35">
        <f aca="true" t="shared" si="73" ref="AM28:AU28">IF($D28+(100-$D28)*F$3/100+$AU$5&gt;100,100,IF($D28+(100-$D28)*F$3/100+$AU$5&gt;0,$D28+(100-$D28)*F$3/100+$AU$5,0))</f>
        <v>100</v>
      </c>
      <c r="AN28" s="35">
        <f t="shared" si="73"/>
        <v>100</v>
      </c>
      <c r="AO28" s="35">
        <f t="shared" si="73"/>
        <v>100</v>
      </c>
      <c r="AP28" s="35">
        <f t="shared" si="73"/>
        <v>100</v>
      </c>
      <c r="AQ28" s="35">
        <f t="shared" si="73"/>
        <v>100</v>
      </c>
      <c r="AR28" s="35">
        <f t="shared" si="73"/>
        <v>100</v>
      </c>
      <c r="AS28" s="35">
        <f t="shared" si="73"/>
        <v>100</v>
      </c>
      <c r="AT28" s="35">
        <f t="shared" si="73"/>
        <v>100</v>
      </c>
      <c r="AU28" s="36">
        <f t="shared" si="73"/>
        <v>100</v>
      </c>
    </row>
    <row r="29" spans="2:47" ht="13.5">
      <c r="B29" s="11"/>
      <c r="C29" s="30" t="s">
        <v>15</v>
      </c>
      <c r="D29" s="44">
        <v>85</v>
      </c>
      <c r="E29" s="37">
        <f aca="true" t="shared" si="74" ref="E29:E37">IF($D29+(100-$D29)*E$3/100+$N$5&gt;100,100,IF($D29+(100-$D29)*E$3/100+$N$5&gt;0,$D29+(100-$D29)*E$3/100+$N$5,0))</f>
        <v>85.75</v>
      </c>
      <c r="F29" s="33">
        <f t="shared" si="70"/>
        <v>87.25</v>
      </c>
      <c r="G29" s="33">
        <f t="shared" si="70"/>
        <v>88</v>
      </c>
      <c r="H29" s="33">
        <f t="shared" si="70"/>
        <v>88.75</v>
      </c>
      <c r="I29" s="33">
        <f t="shared" si="70"/>
        <v>89.5</v>
      </c>
      <c r="J29" s="33">
        <f t="shared" si="70"/>
        <v>90.25</v>
      </c>
      <c r="K29" s="33">
        <f t="shared" si="70"/>
        <v>91</v>
      </c>
      <c r="L29" s="33">
        <f t="shared" si="70"/>
        <v>91.75</v>
      </c>
      <c r="M29" s="33">
        <f t="shared" si="70"/>
        <v>93.25</v>
      </c>
      <c r="N29" s="38">
        <f t="shared" si="70"/>
        <v>94.75</v>
      </c>
      <c r="O29" s="11"/>
      <c r="P29" s="37">
        <f aca="true" t="shared" si="75" ref="P29:P37">IF($D29+(100-$D29)*E$3/100+$Y$5&gt;100,100,IF($D29+(100-$D29)*E$3/100+$Y$5&gt;0,$D29+(100-$D29)*E$3/100+$Y$5,0))</f>
        <v>86.75</v>
      </c>
      <c r="Q29" s="33">
        <f aca="true" t="shared" si="76" ref="Q29:Q37">IF($D29+(100-$D29)*F$3/100+$Y$5&gt;100,100,IF($D29+(100-$D29)*F$3/100+$Y$5&gt;0,$D29+(100-$D29)*F$3/100+$Y$5,0))</f>
        <v>88.25</v>
      </c>
      <c r="R29" s="33">
        <f aca="true" t="shared" si="77" ref="R29:R37">IF($D29+(100-$D29)*G$3/100+$Y$5&gt;100,100,IF($D29+(100-$D29)*G$3/100+$Y$5&gt;0,$D29+(100-$D29)*G$3/100+$Y$5,0))</f>
        <v>89</v>
      </c>
      <c r="S29" s="33">
        <f aca="true" t="shared" si="78" ref="S29:S37">IF($D29+(100-$D29)*H$3/100+$Y$5&gt;100,100,IF($D29+(100-$D29)*H$3/100+$Y$5&gt;0,$D29+(100-$D29)*H$3/100+$Y$5,0))</f>
        <v>89.75</v>
      </c>
      <c r="T29" s="33">
        <f aca="true" t="shared" si="79" ref="T29:T37">IF($D29+(100-$D29)*I$3/100+$Y$5&gt;100,100,IF($D29+(100-$D29)*I$3/100+$Y$5&gt;0,$D29+(100-$D29)*I$3/100+$Y$5,0))</f>
        <v>90.5</v>
      </c>
      <c r="U29" s="33">
        <f aca="true" t="shared" si="80" ref="U29:U37">IF($D29+(100-$D29)*J$3/100+$Y$5&gt;100,100,IF($D29+(100-$D29)*J$3/100+$Y$5&gt;0,$D29+(100-$D29)*J$3/100+$Y$5,0))</f>
        <v>91.25</v>
      </c>
      <c r="V29" s="33">
        <f aca="true" t="shared" si="81" ref="V29:V37">IF($D29+(100-$D29)*K$3/100+$Y$5&gt;100,100,IF($D29+(100-$D29)*K$3/100+$Y$5&gt;0,$D29+(100-$D29)*K$3/100+$Y$5,0))</f>
        <v>92</v>
      </c>
      <c r="W29" s="33">
        <f aca="true" t="shared" si="82" ref="W29:W37">IF($D29+(100-$D29)*L$3/100+$Y$5&gt;100,100,IF($D29+(100-$D29)*L$3/100+$Y$5&gt;0,$D29+(100-$D29)*L$3/100+$Y$5,0))</f>
        <v>92.75</v>
      </c>
      <c r="X29" s="33">
        <f aca="true" t="shared" si="83" ref="X29:X37">IF($D29+(100-$D29)*M$3/100+$Y$5&gt;100,100,IF($D29+(100-$D29)*M$3/100+$Y$5&gt;0,$D29+(100-$D29)*M$3/100+$Y$5,0))</f>
        <v>94.25</v>
      </c>
      <c r="Y29" s="38">
        <f aca="true" t="shared" si="84" ref="Y29:Y37">IF($D29+(100-$D29)*N$3/100+$Y$5&gt;100,100,IF($D29+(100-$D29)*N$3/100+$Y$5&gt;0,$D29+(100-$D29)*N$3/100+$Y$5,0))</f>
        <v>95.75</v>
      </c>
      <c r="Z29" s="11"/>
      <c r="AA29" s="37">
        <f aca="true" t="shared" si="85" ref="AA29:AA37">IF($D29+(100-$D29)*E$3/100+$AJ$5&gt;100,100,IF($D29+(100-$D29)*E$3/100+$AJ$5&gt;0,$D29+(100-$D29)*E$3/100+$AJ$5,0))</f>
        <v>88.75</v>
      </c>
      <c r="AB29" s="33">
        <f aca="true" t="shared" si="86" ref="AB29:AB37">IF($D29+(100-$D29)*F$3/100+$AJ$5&gt;100,100,IF($D29+(100-$D29)*F$3/100+$AJ$5&gt;0,$D29+(100-$D29)*F$3/100+$AJ$5,0))</f>
        <v>90.25</v>
      </c>
      <c r="AC29" s="33">
        <f aca="true" t="shared" si="87" ref="AC29:AC37">IF($D29+(100-$D29)*G$3/100+$AJ$5&gt;100,100,IF($D29+(100-$D29)*G$3/100+$AJ$5&gt;0,$D29+(100-$D29)*G$3/100+$AJ$5,0))</f>
        <v>91</v>
      </c>
      <c r="AD29" s="33">
        <f aca="true" t="shared" si="88" ref="AD29:AD37">IF($D29+(100-$D29)*H$3/100+$AJ$5&gt;100,100,IF($D29+(100-$D29)*H$3/100+$AJ$5&gt;0,$D29+(100-$D29)*H$3/100+$AJ$5,0))</f>
        <v>91.75</v>
      </c>
      <c r="AE29" s="33">
        <f aca="true" t="shared" si="89" ref="AE29:AE37">IF($D29+(100-$D29)*I$3/100+$AJ$5&gt;100,100,IF($D29+(100-$D29)*I$3/100+$AJ$5&gt;0,$D29+(100-$D29)*I$3/100+$AJ$5,0))</f>
        <v>92.5</v>
      </c>
      <c r="AF29" s="33">
        <f aca="true" t="shared" si="90" ref="AF29:AF37">IF($D29+(100-$D29)*J$3/100+$AJ$5&gt;100,100,IF($D29+(100-$D29)*J$3/100+$AJ$5&gt;0,$D29+(100-$D29)*J$3/100+$AJ$5,0))</f>
        <v>93.25</v>
      </c>
      <c r="AG29" s="33">
        <f aca="true" t="shared" si="91" ref="AG29:AG37">IF($D29+(100-$D29)*K$3/100+$AJ$5&gt;100,100,IF($D29+(100-$D29)*K$3/100+$AJ$5&gt;0,$D29+(100-$D29)*K$3/100+$AJ$5,0))</f>
        <v>94</v>
      </c>
      <c r="AH29" s="33">
        <f aca="true" t="shared" si="92" ref="AH29:AH37">IF($D29+(100-$D29)*L$3/100+$AJ$5&gt;100,100,IF($D29+(100-$D29)*L$3/100+$AJ$5&gt;0,$D29+(100-$D29)*L$3/100+$AJ$5,0))</f>
        <v>94.75</v>
      </c>
      <c r="AI29" s="33">
        <f aca="true" t="shared" si="93" ref="AI29:AI37">IF($D29+(100-$D29)*M$3/100+$AJ$5&gt;100,100,IF($D29+(100-$D29)*M$3/100+$AJ$5&gt;0,$D29+(100-$D29)*M$3/100+$AJ$5,0))</f>
        <v>96.25</v>
      </c>
      <c r="AJ29" s="38">
        <f aca="true" t="shared" si="94" ref="AJ29:AJ37">IF($D29+(100-$D29)*N$3/100+$AJ$5&gt;100,100,IF($D29+(100-$D29)*N$3/100+$AJ$5&gt;0,$D29+(100-$D29)*N$3/100+$AJ$5,0))</f>
        <v>97.75</v>
      </c>
      <c r="AK29" s="11"/>
      <c r="AL29" s="37">
        <f aca="true" t="shared" si="95" ref="AL29:AL37">IF($D29+(100-$D29)*E$3/100+$AU$5&gt;100,100,IF($D29+(100-$D29)*E$3/100+$AU$5&gt;0,$D29+(100-$D29)*E$3/100+$AU$5,0))</f>
        <v>90.75</v>
      </c>
      <c r="AM29" s="33">
        <f aca="true" t="shared" si="96" ref="AM29:AM37">IF($D29+(100-$D29)*F$3/100+$AU$5&gt;100,100,IF($D29+(100-$D29)*F$3/100+$AU$5&gt;0,$D29+(100-$D29)*F$3/100+$AU$5,0))</f>
        <v>92.25</v>
      </c>
      <c r="AN29" s="33">
        <f aca="true" t="shared" si="97" ref="AN29:AN37">IF($D29+(100-$D29)*G$3/100+$AU$5&gt;100,100,IF($D29+(100-$D29)*G$3/100+$AU$5&gt;0,$D29+(100-$D29)*G$3/100+$AU$5,0))</f>
        <v>93</v>
      </c>
      <c r="AO29" s="33">
        <f aca="true" t="shared" si="98" ref="AO29:AO37">IF($D29+(100-$D29)*H$3/100+$AU$5&gt;100,100,IF($D29+(100-$D29)*H$3/100+$AU$5&gt;0,$D29+(100-$D29)*H$3/100+$AU$5,0))</f>
        <v>93.75</v>
      </c>
      <c r="AP29" s="33">
        <f aca="true" t="shared" si="99" ref="AP29:AP37">IF($D29+(100-$D29)*I$3/100+$AU$5&gt;100,100,IF($D29+(100-$D29)*I$3/100+$AU$5&gt;0,$D29+(100-$D29)*I$3/100+$AU$5,0))</f>
        <v>94.5</v>
      </c>
      <c r="AQ29" s="33">
        <f aca="true" t="shared" si="100" ref="AQ29:AQ37">IF($D29+(100-$D29)*J$3/100+$AU$5&gt;100,100,IF($D29+(100-$D29)*J$3/100+$AU$5&gt;0,$D29+(100-$D29)*J$3/100+$AU$5,0))</f>
        <v>95.25</v>
      </c>
      <c r="AR29" s="33">
        <f aca="true" t="shared" si="101" ref="AR29:AR37">IF($D29+(100-$D29)*K$3/100+$AU$5&gt;100,100,IF($D29+(100-$D29)*K$3/100+$AU$5&gt;0,$D29+(100-$D29)*K$3/100+$AU$5,0))</f>
        <v>96</v>
      </c>
      <c r="AS29" s="33">
        <f aca="true" t="shared" si="102" ref="AS29:AS37">IF($D29+(100-$D29)*L$3/100+$AU$5&gt;100,100,IF($D29+(100-$D29)*L$3/100+$AU$5&gt;0,$D29+(100-$D29)*L$3/100+$AU$5,0))</f>
        <v>96.75</v>
      </c>
      <c r="AT29" s="33">
        <f aca="true" t="shared" si="103" ref="AT29:AT37">IF($D29+(100-$D29)*M$3/100+$AU$5&gt;100,100,IF($D29+(100-$D29)*M$3/100+$AU$5&gt;0,$D29+(100-$D29)*M$3/100+$AU$5,0))</f>
        <v>98.25</v>
      </c>
      <c r="AU29" s="38">
        <f aca="true" t="shared" si="104" ref="AU29:AU37">IF($D29+(100-$D29)*N$3/100+$AU$5&gt;100,100,IF($D29+(100-$D29)*N$3/100+$AU$5&gt;0,$D29+(100-$D29)*N$3/100+$AU$5,0))</f>
        <v>99.75</v>
      </c>
    </row>
    <row r="30" spans="2:47" ht="13.5">
      <c r="B30" s="11"/>
      <c r="C30" s="30" t="s">
        <v>16</v>
      </c>
      <c r="D30" s="44">
        <v>75</v>
      </c>
      <c r="E30" s="37">
        <f t="shared" si="74"/>
        <v>76.25</v>
      </c>
      <c r="F30" s="33">
        <f t="shared" si="70"/>
        <v>78.75</v>
      </c>
      <c r="G30" s="33">
        <f t="shared" si="70"/>
        <v>80</v>
      </c>
      <c r="H30" s="33">
        <f t="shared" si="70"/>
        <v>81.25</v>
      </c>
      <c r="I30" s="33">
        <f t="shared" si="70"/>
        <v>82.5</v>
      </c>
      <c r="J30" s="33">
        <f t="shared" si="70"/>
        <v>83.75</v>
      </c>
      <c r="K30" s="33">
        <f t="shared" si="70"/>
        <v>85</v>
      </c>
      <c r="L30" s="33">
        <f t="shared" si="70"/>
        <v>86.25</v>
      </c>
      <c r="M30" s="33">
        <f t="shared" si="70"/>
        <v>88.75</v>
      </c>
      <c r="N30" s="38">
        <f t="shared" si="70"/>
        <v>91.25</v>
      </c>
      <c r="O30" s="11"/>
      <c r="P30" s="37">
        <f t="shared" si="75"/>
        <v>77.25</v>
      </c>
      <c r="Q30" s="33">
        <f t="shared" si="76"/>
        <v>79.75</v>
      </c>
      <c r="R30" s="33">
        <f t="shared" si="77"/>
        <v>81</v>
      </c>
      <c r="S30" s="33">
        <f t="shared" si="78"/>
        <v>82.25</v>
      </c>
      <c r="T30" s="33">
        <f t="shared" si="79"/>
        <v>83.5</v>
      </c>
      <c r="U30" s="33">
        <f t="shared" si="80"/>
        <v>84.75</v>
      </c>
      <c r="V30" s="33">
        <f t="shared" si="81"/>
        <v>86</v>
      </c>
      <c r="W30" s="33">
        <f t="shared" si="82"/>
        <v>87.25</v>
      </c>
      <c r="X30" s="33">
        <f t="shared" si="83"/>
        <v>89.75</v>
      </c>
      <c r="Y30" s="38">
        <f t="shared" si="84"/>
        <v>92.25</v>
      </c>
      <c r="Z30" s="11"/>
      <c r="AA30" s="37">
        <f t="shared" si="85"/>
        <v>79.25</v>
      </c>
      <c r="AB30" s="33">
        <f t="shared" si="86"/>
        <v>81.75</v>
      </c>
      <c r="AC30" s="33">
        <f t="shared" si="87"/>
        <v>83</v>
      </c>
      <c r="AD30" s="33">
        <f t="shared" si="88"/>
        <v>84.25</v>
      </c>
      <c r="AE30" s="33">
        <f t="shared" si="89"/>
        <v>85.5</v>
      </c>
      <c r="AF30" s="33">
        <f t="shared" si="90"/>
        <v>86.75</v>
      </c>
      <c r="AG30" s="33">
        <f t="shared" si="91"/>
        <v>88</v>
      </c>
      <c r="AH30" s="33">
        <f t="shared" si="92"/>
        <v>89.25</v>
      </c>
      <c r="AI30" s="33">
        <f t="shared" si="93"/>
        <v>91.75</v>
      </c>
      <c r="AJ30" s="38">
        <f t="shared" si="94"/>
        <v>94.25</v>
      </c>
      <c r="AK30" s="11"/>
      <c r="AL30" s="37">
        <f t="shared" si="95"/>
        <v>81.25</v>
      </c>
      <c r="AM30" s="33">
        <f t="shared" si="96"/>
        <v>83.75</v>
      </c>
      <c r="AN30" s="33">
        <f t="shared" si="97"/>
        <v>85</v>
      </c>
      <c r="AO30" s="33">
        <f t="shared" si="98"/>
        <v>86.25</v>
      </c>
      <c r="AP30" s="33">
        <f t="shared" si="99"/>
        <v>87.5</v>
      </c>
      <c r="AQ30" s="33">
        <f t="shared" si="100"/>
        <v>88.75</v>
      </c>
      <c r="AR30" s="33">
        <f t="shared" si="101"/>
        <v>90</v>
      </c>
      <c r="AS30" s="33">
        <f t="shared" si="102"/>
        <v>91.25</v>
      </c>
      <c r="AT30" s="33">
        <f t="shared" si="103"/>
        <v>93.75</v>
      </c>
      <c r="AU30" s="38">
        <f t="shared" si="104"/>
        <v>96.25</v>
      </c>
    </row>
    <row r="31" spans="2:47" ht="13.5">
      <c r="B31" s="11"/>
      <c r="C31" s="16" t="s">
        <v>17</v>
      </c>
      <c r="D31" s="45">
        <v>55</v>
      </c>
      <c r="E31" s="37">
        <f t="shared" si="74"/>
        <v>57.25</v>
      </c>
      <c r="F31" s="33">
        <f t="shared" si="70"/>
        <v>61.75</v>
      </c>
      <c r="G31" s="33">
        <f t="shared" si="70"/>
        <v>64</v>
      </c>
      <c r="H31" s="33">
        <f t="shared" si="70"/>
        <v>66.25</v>
      </c>
      <c r="I31" s="33">
        <f t="shared" si="70"/>
        <v>68.5</v>
      </c>
      <c r="J31" s="33">
        <f t="shared" si="70"/>
        <v>70.75</v>
      </c>
      <c r="K31" s="33">
        <f t="shared" si="70"/>
        <v>73</v>
      </c>
      <c r="L31" s="33">
        <f t="shared" si="70"/>
        <v>75.25</v>
      </c>
      <c r="M31" s="33">
        <f t="shared" si="70"/>
        <v>79.75</v>
      </c>
      <c r="N31" s="38">
        <f t="shared" si="70"/>
        <v>84.25</v>
      </c>
      <c r="O31" s="11"/>
      <c r="P31" s="37">
        <f t="shared" si="75"/>
        <v>58.25</v>
      </c>
      <c r="Q31" s="33">
        <f t="shared" si="76"/>
        <v>62.75</v>
      </c>
      <c r="R31" s="33">
        <f t="shared" si="77"/>
        <v>65</v>
      </c>
      <c r="S31" s="33">
        <f t="shared" si="78"/>
        <v>67.25</v>
      </c>
      <c r="T31" s="33">
        <f t="shared" si="79"/>
        <v>69.5</v>
      </c>
      <c r="U31" s="33">
        <f t="shared" si="80"/>
        <v>71.75</v>
      </c>
      <c r="V31" s="33">
        <f t="shared" si="81"/>
        <v>74</v>
      </c>
      <c r="W31" s="33">
        <f t="shared" si="82"/>
        <v>76.25</v>
      </c>
      <c r="X31" s="33">
        <f t="shared" si="83"/>
        <v>80.75</v>
      </c>
      <c r="Y31" s="38">
        <f t="shared" si="84"/>
        <v>85.25</v>
      </c>
      <c r="Z31" s="11"/>
      <c r="AA31" s="37">
        <f t="shared" si="85"/>
        <v>60.25</v>
      </c>
      <c r="AB31" s="33">
        <f t="shared" si="86"/>
        <v>64.75</v>
      </c>
      <c r="AC31" s="33">
        <f t="shared" si="87"/>
        <v>67</v>
      </c>
      <c r="AD31" s="33">
        <f t="shared" si="88"/>
        <v>69.25</v>
      </c>
      <c r="AE31" s="33">
        <f t="shared" si="89"/>
        <v>71.5</v>
      </c>
      <c r="AF31" s="33">
        <f t="shared" si="90"/>
        <v>73.75</v>
      </c>
      <c r="AG31" s="33">
        <f t="shared" si="91"/>
        <v>76</v>
      </c>
      <c r="AH31" s="33">
        <f t="shared" si="92"/>
        <v>78.25</v>
      </c>
      <c r="AI31" s="33">
        <f t="shared" si="93"/>
        <v>82.75</v>
      </c>
      <c r="AJ31" s="38">
        <f t="shared" si="94"/>
        <v>87.25</v>
      </c>
      <c r="AK31" s="11"/>
      <c r="AL31" s="37">
        <f t="shared" si="95"/>
        <v>62.25</v>
      </c>
      <c r="AM31" s="33">
        <f t="shared" si="96"/>
        <v>66.75</v>
      </c>
      <c r="AN31" s="33">
        <f t="shared" si="97"/>
        <v>69</v>
      </c>
      <c r="AO31" s="33">
        <f t="shared" si="98"/>
        <v>71.25</v>
      </c>
      <c r="AP31" s="33">
        <f t="shared" si="99"/>
        <v>73.5</v>
      </c>
      <c r="AQ31" s="33">
        <f t="shared" si="100"/>
        <v>75.75</v>
      </c>
      <c r="AR31" s="33">
        <f t="shared" si="101"/>
        <v>78</v>
      </c>
      <c r="AS31" s="33">
        <f t="shared" si="102"/>
        <v>80.25</v>
      </c>
      <c r="AT31" s="33">
        <f t="shared" si="103"/>
        <v>84.75</v>
      </c>
      <c r="AU31" s="38">
        <f t="shared" si="104"/>
        <v>89.25</v>
      </c>
    </row>
    <row r="32" spans="2:47" ht="13.5">
      <c r="B32" s="11"/>
      <c r="C32" s="30" t="s">
        <v>18</v>
      </c>
      <c r="D32" s="44">
        <v>35</v>
      </c>
      <c r="E32" s="37">
        <f t="shared" si="74"/>
        <v>38.25</v>
      </c>
      <c r="F32" s="33">
        <f t="shared" si="70"/>
        <v>44.75</v>
      </c>
      <c r="G32" s="33">
        <f t="shared" si="70"/>
        <v>48</v>
      </c>
      <c r="H32" s="33">
        <f t="shared" si="70"/>
        <v>51.25</v>
      </c>
      <c r="I32" s="33">
        <f t="shared" si="70"/>
        <v>54.5</v>
      </c>
      <c r="J32" s="33">
        <f t="shared" si="70"/>
        <v>57.75</v>
      </c>
      <c r="K32" s="33">
        <f t="shared" si="70"/>
        <v>61</v>
      </c>
      <c r="L32" s="33">
        <f t="shared" si="70"/>
        <v>64.25</v>
      </c>
      <c r="M32" s="33">
        <f t="shared" si="70"/>
        <v>70.75</v>
      </c>
      <c r="N32" s="38">
        <f t="shared" si="70"/>
        <v>77.25</v>
      </c>
      <c r="O32" s="11"/>
      <c r="P32" s="37">
        <f t="shared" si="75"/>
        <v>39.25</v>
      </c>
      <c r="Q32" s="33">
        <f t="shared" si="76"/>
        <v>45.75</v>
      </c>
      <c r="R32" s="33">
        <f t="shared" si="77"/>
        <v>49</v>
      </c>
      <c r="S32" s="33">
        <f t="shared" si="78"/>
        <v>52.25</v>
      </c>
      <c r="T32" s="33">
        <f t="shared" si="79"/>
        <v>55.5</v>
      </c>
      <c r="U32" s="33">
        <f t="shared" si="80"/>
        <v>58.75</v>
      </c>
      <c r="V32" s="33">
        <f t="shared" si="81"/>
        <v>62</v>
      </c>
      <c r="W32" s="33">
        <f t="shared" si="82"/>
        <v>65.25</v>
      </c>
      <c r="X32" s="33">
        <f t="shared" si="83"/>
        <v>71.75</v>
      </c>
      <c r="Y32" s="38">
        <f t="shared" si="84"/>
        <v>78.25</v>
      </c>
      <c r="Z32" s="11"/>
      <c r="AA32" s="37">
        <f t="shared" si="85"/>
        <v>41.25</v>
      </c>
      <c r="AB32" s="33">
        <f t="shared" si="86"/>
        <v>47.75</v>
      </c>
      <c r="AC32" s="33">
        <f t="shared" si="87"/>
        <v>51</v>
      </c>
      <c r="AD32" s="33">
        <f t="shared" si="88"/>
        <v>54.25</v>
      </c>
      <c r="AE32" s="33">
        <f t="shared" si="89"/>
        <v>57.5</v>
      </c>
      <c r="AF32" s="33">
        <f t="shared" si="90"/>
        <v>60.75</v>
      </c>
      <c r="AG32" s="33">
        <f t="shared" si="91"/>
        <v>64</v>
      </c>
      <c r="AH32" s="33">
        <f t="shared" si="92"/>
        <v>67.25</v>
      </c>
      <c r="AI32" s="33">
        <f t="shared" si="93"/>
        <v>73.75</v>
      </c>
      <c r="AJ32" s="38">
        <f t="shared" si="94"/>
        <v>80.25</v>
      </c>
      <c r="AK32" s="11"/>
      <c r="AL32" s="37">
        <f t="shared" si="95"/>
        <v>43.25</v>
      </c>
      <c r="AM32" s="33">
        <f t="shared" si="96"/>
        <v>49.75</v>
      </c>
      <c r="AN32" s="33">
        <f t="shared" si="97"/>
        <v>53</v>
      </c>
      <c r="AO32" s="33">
        <f t="shared" si="98"/>
        <v>56.25</v>
      </c>
      <c r="AP32" s="33">
        <f t="shared" si="99"/>
        <v>59.5</v>
      </c>
      <c r="AQ32" s="33">
        <f t="shared" si="100"/>
        <v>62.75</v>
      </c>
      <c r="AR32" s="33">
        <f t="shared" si="101"/>
        <v>66</v>
      </c>
      <c r="AS32" s="33">
        <f t="shared" si="102"/>
        <v>69.25</v>
      </c>
      <c r="AT32" s="33">
        <f t="shared" si="103"/>
        <v>75.75</v>
      </c>
      <c r="AU32" s="38">
        <f t="shared" si="104"/>
        <v>82.25</v>
      </c>
    </row>
    <row r="33" spans="2:47" ht="13.5">
      <c r="B33" s="11"/>
      <c r="C33" s="16" t="s">
        <v>19</v>
      </c>
      <c r="D33" s="45">
        <v>15</v>
      </c>
      <c r="E33" s="37">
        <f t="shared" si="74"/>
        <v>19.25</v>
      </c>
      <c r="F33" s="33">
        <f t="shared" si="70"/>
        <v>27.75</v>
      </c>
      <c r="G33" s="33">
        <f t="shared" si="70"/>
        <v>32</v>
      </c>
      <c r="H33" s="33">
        <f t="shared" si="70"/>
        <v>36.25</v>
      </c>
      <c r="I33" s="33">
        <f t="shared" si="70"/>
        <v>40.5</v>
      </c>
      <c r="J33" s="33">
        <f t="shared" si="70"/>
        <v>44.75</v>
      </c>
      <c r="K33" s="33">
        <f t="shared" si="70"/>
        <v>49</v>
      </c>
      <c r="L33" s="33">
        <f t="shared" si="70"/>
        <v>53.25</v>
      </c>
      <c r="M33" s="33">
        <f t="shared" si="70"/>
        <v>61.75</v>
      </c>
      <c r="N33" s="38">
        <f t="shared" si="70"/>
        <v>70.25</v>
      </c>
      <c r="O33" s="11"/>
      <c r="P33" s="37">
        <f t="shared" si="75"/>
        <v>20.25</v>
      </c>
      <c r="Q33" s="33">
        <f t="shared" si="76"/>
        <v>28.75</v>
      </c>
      <c r="R33" s="33">
        <f t="shared" si="77"/>
        <v>33</v>
      </c>
      <c r="S33" s="33">
        <f t="shared" si="78"/>
        <v>37.25</v>
      </c>
      <c r="T33" s="33">
        <f t="shared" si="79"/>
        <v>41.5</v>
      </c>
      <c r="U33" s="33">
        <f t="shared" si="80"/>
        <v>45.75</v>
      </c>
      <c r="V33" s="33">
        <f t="shared" si="81"/>
        <v>50</v>
      </c>
      <c r="W33" s="33">
        <f t="shared" si="82"/>
        <v>54.25</v>
      </c>
      <c r="X33" s="33">
        <f t="shared" si="83"/>
        <v>62.75</v>
      </c>
      <c r="Y33" s="38">
        <f t="shared" si="84"/>
        <v>71.25</v>
      </c>
      <c r="Z33" s="11"/>
      <c r="AA33" s="37">
        <f t="shared" si="85"/>
        <v>22.25</v>
      </c>
      <c r="AB33" s="33">
        <f t="shared" si="86"/>
        <v>30.75</v>
      </c>
      <c r="AC33" s="33">
        <f t="shared" si="87"/>
        <v>35</v>
      </c>
      <c r="AD33" s="33">
        <f t="shared" si="88"/>
        <v>39.25</v>
      </c>
      <c r="AE33" s="33">
        <f t="shared" si="89"/>
        <v>43.5</v>
      </c>
      <c r="AF33" s="33">
        <f t="shared" si="90"/>
        <v>47.75</v>
      </c>
      <c r="AG33" s="33">
        <f t="shared" si="91"/>
        <v>52</v>
      </c>
      <c r="AH33" s="33">
        <f t="shared" si="92"/>
        <v>56.25</v>
      </c>
      <c r="AI33" s="33">
        <f t="shared" si="93"/>
        <v>64.75</v>
      </c>
      <c r="AJ33" s="38">
        <f t="shared" si="94"/>
        <v>73.25</v>
      </c>
      <c r="AK33" s="11"/>
      <c r="AL33" s="37">
        <f t="shared" si="95"/>
        <v>24.25</v>
      </c>
      <c r="AM33" s="33">
        <f t="shared" si="96"/>
        <v>32.75</v>
      </c>
      <c r="AN33" s="33">
        <f t="shared" si="97"/>
        <v>37</v>
      </c>
      <c r="AO33" s="33">
        <f t="shared" si="98"/>
        <v>41.25</v>
      </c>
      <c r="AP33" s="33">
        <f t="shared" si="99"/>
        <v>45.5</v>
      </c>
      <c r="AQ33" s="33">
        <f t="shared" si="100"/>
        <v>49.75</v>
      </c>
      <c r="AR33" s="33">
        <f t="shared" si="101"/>
        <v>54</v>
      </c>
      <c r="AS33" s="33">
        <f t="shared" si="102"/>
        <v>58.25</v>
      </c>
      <c r="AT33" s="33">
        <f t="shared" si="103"/>
        <v>66.75</v>
      </c>
      <c r="AU33" s="38">
        <f t="shared" si="104"/>
        <v>75.25</v>
      </c>
    </row>
    <row r="34" spans="2:47" ht="13.5">
      <c r="B34" s="11"/>
      <c r="C34" s="30" t="s">
        <v>20</v>
      </c>
      <c r="D34" s="44">
        <v>5</v>
      </c>
      <c r="E34" s="37">
        <f t="shared" si="74"/>
        <v>9.75</v>
      </c>
      <c r="F34" s="33">
        <f t="shared" si="70"/>
        <v>19.25</v>
      </c>
      <c r="G34" s="33">
        <f t="shared" si="70"/>
        <v>24</v>
      </c>
      <c r="H34" s="33">
        <f t="shared" si="70"/>
        <v>28.75</v>
      </c>
      <c r="I34" s="33">
        <f t="shared" si="70"/>
        <v>33.5</v>
      </c>
      <c r="J34" s="33">
        <f t="shared" si="70"/>
        <v>38.25</v>
      </c>
      <c r="K34" s="33">
        <f t="shared" si="70"/>
        <v>43</v>
      </c>
      <c r="L34" s="33">
        <f t="shared" si="70"/>
        <v>47.75</v>
      </c>
      <c r="M34" s="33">
        <f t="shared" si="70"/>
        <v>57.25</v>
      </c>
      <c r="N34" s="38">
        <f t="shared" si="70"/>
        <v>66.75</v>
      </c>
      <c r="O34" s="11"/>
      <c r="P34" s="37">
        <f t="shared" si="75"/>
        <v>10.75</v>
      </c>
      <c r="Q34" s="33">
        <f t="shared" si="76"/>
        <v>20.25</v>
      </c>
      <c r="R34" s="33">
        <f t="shared" si="77"/>
        <v>25</v>
      </c>
      <c r="S34" s="33">
        <f t="shared" si="78"/>
        <v>29.75</v>
      </c>
      <c r="T34" s="33">
        <f t="shared" si="79"/>
        <v>34.5</v>
      </c>
      <c r="U34" s="33">
        <f t="shared" si="80"/>
        <v>39.25</v>
      </c>
      <c r="V34" s="33">
        <f t="shared" si="81"/>
        <v>44</v>
      </c>
      <c r="W34" s="33">
        <f t="shared" si="82"/>
        <v>48.75</v>
      </c>
      <c r="X34" s="33">
        <f t="shared" si="83"/>
        <v>58.25</v>
      </c>
      <c r="Y34" s="38">
        <f t="shared" si="84"/>
        <v>67.75</v>
      </c>
      <c r="Z34" s="11"/>
      <c r="AA34" s="37">
        <f t="shared" si="85"/>
        <v>12.75</v>
      </c>
      <c r="AB34" s="33">
        <f t="shared" si="86"/>
        <v>22.25</v>
      </c>
      <c r="AC34" s="33">
        <f t="shared" si="87"/>
        <v>27</v>
      </c>
      <c r="AD34" s="33">
        <f t="shared" si="88"/>
        <v>31.75</v>
      </c>
      <c r="AE34" s="33">
        <f t="shared" si="89"/>
        <v>36.5</v>
      </c>
      <c r="AF34" s="33">
        <f t="shared" si="90"/>
        <v>41.25</v>
      </c>
      <c r="AG34" s="33">
        <f t="shared" si="91"/>
        <v>46</v>
      </c>
      <c r="AH34" s="33">
        <f t="shared" si="92"/>
        <v>50.75</v>
      </c>
      <c r="AI34" s="33">
        <f t="shared" si="93"/>
        <v>60.25</v>
      </c>
      <c r="AJ34" s="38">
        <f t="shared" si="94"/>
        <v>69.75</v>
      </c>
      <c r="AK34" s="11"/>
      <c r="AL34" s="37">
        <f t="shared" si="95"/>
        <v>14.75</v>
      </c>
      <c r="AM34" s="33">
        <f t="shared" si="96"/>
        <v>24.25</v>
      </c>
      <c r="AN34" s="33">
        <f t="shared" si="97"/>
        <v>29</v>
      </c>
      <c r="AO34" s="33">
        <f t="shared" si="98"/>
        <v>33.75</v>
      </c>
      <c r="AP34" s="33">
        <f t="shared" si="99"/>
        <v>38.5</v>
      </c>
      <c r="AQ34" s="33">
        <f t="shared" si="100"/>
        <v>43.25</v>
      </c>
      <c r="AR34" s="33">
        <f t="shared" si="101"/>
        <v>48</v>
      </c>
      <c r="AS34" s="33">
        <f t="shared" si="102"/>
        <v>52.75</v>
      </c>
      <c r="AT34" s="33">
        <f t="shared" si="103"/>
        <v>62.25</v>
      </c>
      <c r="AU34" s="38">
        <f t="shared" si="104"/>
        <v>71.75</v>
      </c>
    </row>
    <row r="35" spans="2:47" ht="13.5">
      <c r="B35" s="11"/>
      <c r="C35" s="16" t="s">
        <v>21</v>
      </c>
      <c r="D35" s="45">
        <v>0</v>
      </c>
      <c r="E35" s="37">
        <f t="shared" si="74"/>
        <v>5</v>
      </c>
      <c r="F35" s="33">
        <f t="shared" si="70"/>
        <v>15</v>
      </c>
      <c r="G35" s="33">
        <f t="shared" si="70"/>
        <v>20</v>
      </c>
      <c r="H35" s="33">
        <f t="shared" si="70"/>
        <v>25</v>
      </c>
      <c r="I35" s="33">
        <f t="shared" si="70"/>
        <v>30</v>
      </c>
      <c r="J35" s="33">
        <f t="shared" si="70"/>
        <v>35</v>
      </c>
      <c r="K35" s="33">
        <f t="shared" si="70"/>
        <v>40</v>
      </c>
      <c r="L35" s="33">
        <f t="shared" si="70"/>
        <v>45</v>
      </c>
      <c r="M35" s="33">
        <f t="shared" si="70"/>
        <v>55</v>
      </c>
      <c r="N35" s="38">
        <f t="shared" si="70"/>
        <v>65</v>
      </c>
      <c r="O35" s="11"/>
      <c r="P35" s="37">
        <f t="shared" si="75"/>
        <v>6</v>
      </c>
      <c r="Q35" s="33">
        <f t="shared" si="76"/>
        <v>16</v>
      </c>
      <c r="R35" s="33">
        <f t="shared" si="77"/>
        <v>21</v>
      </c>
      <c r="S35" s="33">
        <f t="shared" si="78"/>
        <v>26</v>
      </c>
      <c r="T35" s="33">
        <f t="shared" si="79"/>
        <v>31</v>
      </c>
      <c r="U35" s="33">
        <f t="shared" si="80"/>
        <v>36</v>
      </c>
      <c r="V35" s="33">
        <f t="shared" si="81"/>
        <v>41</v>
      </c>
      <c r="W35" s="33">
        <f t="shared" si="82"/>
        <v>46</v>
      </c>
      <c r="X35" s="33">
        <f t="shared" si="83"/>
        <v>56</v>
      </c>
      <c r="Y35" s="38">
        <f t="shared" si="84"/>
        <v>66</v>
      </c>
      <c r="Z35" s="11"/>
      <c r="AA35" s="37">
        <f t="shared" si="85"/>
        <v>8</v>
      </c>
      <c r="AB35" s="33">
        <f t="shared" si="86"/>
        <v>18</v>
      </c>
      <c r="AC35" s="33">
        <f t="shared" si="87"/>
        <v>23</v>
      </c>
      <c r="AD35" s="33">
        <f t="shared" si="88"/>
        <v>28</v>
      </c>
      <c r="AE35" s="33">
        <f t="shared" si="89"/>
        <v>33</v>
      </c>
      <c r="AF35" s="33">
        <f t="shared" si="90"/>
        <v>38</v>
      </c>
      <c r="AG35" s="33">
        <f t="shared" si="91"/>
        <v>43</v>
      </c>
      <c r="AH35" s="33">
        <f t="shared" si="92"/>
        <v>48</v>
      </c>
      <c r="AI35" s="33">
        <f t="shared" si="93"/>
        <v>58</v>
      </c>
      <c r="AJ35" s="38">
        <f t="shared" si="94"/>
        <v>68</v>
      </c>
      <c r="AK35" s="11"/>
      <c r="AL35" s="37">
        <f t="shared" si="95"/>
        <v>10</v>
      </c>
      <c r="AM35" s="33">
        <f t="shared" si="96"/>
        <v>20</v>
      </c>
      <c r="AN35" s="33">
        <f t="shared" si="97"/>
        <v>25</v>
      </c>
      <c r="AO35" s="33">
        <f t="shared" si="98"/>
        <v>30</v>
      </c>
      <c r="AP35" s="33">
        <f t="shared" si="99"/>
        <v>35</v>
      </c>
      <c r="AQ35" s="33">
        <f t="shared" si="100"/>
        <v>40</v>
      </c>
      <c r="AR35" s="33">
        <f t="shared" si="101"/>
        <v>45</v>
      </c>
      <c r="AS35" s="33">
        <f t="shared" si="102"/>
        <v>50</v>
      </c>
      <c r="AT35" s="33">
        <f t="shared" si="103"/>
        <v>60</v>
      </c>
      <c r="AU35" s="38">
        <f t="shared" si="104"/>
        <v>70</v>
      </c>
    </row>
    <row r="36" spans="2:47" ht="13.5">
      <c r="B36" s="11"/>
      <c r="C36" s="30" t="s">
        <v>22</v>
      </c>
      <c r="D36" s="44">
        <v>-5</v>
      </c>
      <c r="E36" s="37">
        <f t="shared" si="74"/>
        <v>0.25</v>
      </c>
      <c r="F36" s="33">
        <f t="shared" si="70"/>
        <v>10.75</v>
      </c>
      <c r="G36" s="33">
        <f t="shared" si="70"/>
        <v>16</v>
      </c>
      <c r="H36" s="33">
        <f t="shared" si="70"/>
        <v>21.25</v>
      </c>
      <c r="I36" s="33">
        <f t="shared" si="70"/>
        <v>26.5</v>
      </c>
      <c r="J36" s="33">
        <f t="shared" si="70"/>
        <v>31.75</v>
      </c>
      <c r="K36" s="33">
        <f t="shared" si="70"/>
        <v>37</v>
      </c>
      <c r="L36" s="33">
        <f t="shared" si="70"/>
        <v>42.25</v>
      </c>
      <c r="M36" s="33">
        <f t="shared" si="70"/>
        <v>52.75</v>
      </c>
      <c r="N36" s="38">
        <f t="shared" si="70"/>
        <v>63.25</v>
      </c>
      <c r="O36" s="11"/>
      <c r="P36" s="37">
        <f t="shared" si="75"/>
        <v>1.25</v>
      </c>
      <c r="Q36" s="33">
        <f t="shared" si="76"/>
        <v>11.75</v>
      </c>
      <c r="R36" s="33">
        <f t="shared" si="77"/>
        <v>17</v>
      </c>
      <c r="S36" s="33">
        <f t="shared" si="78"/>
        <v>22.25</v>
      </c>
      <c r="T36" s="33">
        <f t="shared" si="79"/>
        <v>27.5</v>
      </c>
      <c r="U36" s="33">
        <f t="shared" si="80"/>
        <v>32.75</v>
      </c>
      <c r="V36" s="33">
        <f t="shared" si="81"/>
        <v>38</v>
      </c>
      <c r="W36" s="33">
        <f t="shared" si="82"/>
        <v>43.25</v>
      </c>
      <c r="X36" s="33">
        <f t="shared" si="83"/>
        <v>53.75</v>
      </c>
      <c r="Y36" s="38">
        <f t="shared" si="84"/>
        <v>64.25</v>
      </c>
      <c r="Z36" s="11"/>
      <c r="AA36" s="37">
        <f t="shared" si="85"/>
        <v>3.25</v>
      </c>
      <c r="AB36" s="33">
        <f t="shared" si="86"/>
        <v>13.75</v>
      </c>
      <c r="AC36" s="33">
        <f t="shared" si="87"/>
        <v>19</v>
      </c>
      <c r="AD36" s="33">
        <f t="shared" si="88"/>
        <v>24.25</v>
      </c>
      <c r="AE36" s="33">
        <f t="shared" si="89"/>
        <v>29.5</v>
      </c>
      <c r="AF36" s="33">
        <f t="shared" si="90"/>
        <v>34.75</v>
      </c>
      <c r="AG36" s="33">
        <f t="shared" si="91"/>
        <v>40</v>
      </c>
      <c r="AH36" s="33">
        <f t="shared" si="92"/>
        <v>45.25</v>
      </c>
      <c r="AI36" s="33">
        <f t="shared" si="93"/>
        <v>55.75</v>
      </c>
      <c r="AJ36" s="38">
        <f t="shared" si="94"/>
        <v>66.25</v>
      </c>
      <c r="AK36" s="11"/>
      <c r="AL36" s="37">
        <f t="shared" si="95"/>
        <v>5.25</v>
      </c>
      <c r="AM36" s="33">
        <f t="shared" si="96"/>
        <v>15.75</v>
      </c>
      <c r="AN36" s="33">
        <f t="shared" si="97"/>
        <v>21</v>
      </c>
      <c r="AO36" s="33">
        <f t="shared" si="98"/>
        <v>26.25</v>
      </c>
      <c r="AP36" s="33">
        <f t="shared" si="99"/>
        <v>31.5</v>
      </c>
      <c r="AQ36" s="33">
        <f t="shared" si="100"/>
        <v>36.75</v>
      </c>
      <c r="AR36" s="33">
        <f t="shared" si="101"/>
        <v>42</v>
      </c>
      <c r="AS36" s="33">
        <f t="shared" si="102"/>
        <v>47.25</v>
      </c>
      <c r="AT36" s="33">
        <f t="shared" si="103"/>
        <v>57.75</v>
      </c>
      <c r="AU36" s="38">
        <f t="shared" si="104"/>
        <v>68.25</v>
      </c>
    </row>
    <row r="37" spans="2:47" ht="14.25" thickBot="1">
      <c r="B37" s="11"/>
      <c r="C37" s="17" t="s">
        <v>23</v>
      </c>
      <c r="D37" s="26">
        <v>-15</v>
      </c>
      <c r="E37" s="39">
        <f t="shared" si="74"/>
        <v>0</v>
      </c>
      <c r="F37" s="40">
        <f t="shared" si="70"/>
        <v>2.25</v>
      </c>
      <c r="G37" s="40">
        <f t="shared" si="70"/>
        <v>8</v>
      </c>
      <c r="H37" s="40">
        <f t="shared" si="70"/>
        <v>13.75</v>
      </c>
      <c r="I37" s="40">
        <f t="shared" si="70"/>
        <v>19.5</v>
      </c>
      <c r="J37" s="40">
        <f t="shared" si="70"/>
        <v>25.25</v>
      </c>
      <c r="K37" s="40">
        <f t="shared" si="70"/>
        <v>31</v>
      </c>
      <c r="L37" s="40">
        <f t="shared" si="70"/>
        <v>36.75</v>
      </c>
      <c r="M37" s="40">
        <f t="shared" si="70"/>
        <v>48.25</v>
      </c>
      <c r="N37" s="41">
        <f t="shared" si="70"/>
        <v>59.75</v>
      </c>
      <c r="O37" s="11"/>
      <c r="P37" s="39">
        <f t="shared" si="75"/>
        <v>0</v>
      </c>
      <c r="Q37" s="40">
        <f t="shared" si="76"/>
        <v>3.25</v>
      </c>
      <c r="R37" s="40">
        <f t="shared" si="77"/>
        <v>9</v>
      </c>
      <c r="S37" s="40">
        <f t="shared" si="78"/>
        <v>14.75</v>
      </c>
      <c r="T37" s="40">
        <f t="shared" si="79"/>
        <v>20.5</v>
      </c>
      <c r="U37" s="40">
        <f t="shared" si="80"/>
        <v>26.25</v>
      </c>
      <c r="V37" s="40">
        <f t="shared" si="81"/>
        <v>32</v>
      </c>
      <c r="W37" s="40">
        <f t="shared" si="82"/>
        <v>37.75</v>
      </c>
      <c r="X37" s="40">
        <f t="shared" si="83"/>
        <v>49.25</v>
      </c>
      <c r="Y37" s="41">
        <f t="shared" si="84"/>
        <v>60.75</v>
      </c>
      <c r="Z37" s="11"/>
      <c r="AA37" s="39">
        <f t="shared" si="85"/>
        <v>0</v>
      </c>
      <c r="AB37" s="40">
        <f t="shared" si="86"/>
        <v>5.25</v>
      </c>
      <c r="AC37" s="40">
        <f t="shared" si="87"/>
        <v>11</v>
      </c>
      <c r="AD37" s="40">
        <f t="shared" si="88"/>
        <v>16.75</v>
      </c>
      <c r="AE37" s="40">
        <f t="shared" si="89"/>
        <v>22.5</v>
      </c>
      <c r="AF37" s="40">
        <f t="shared" si="90"/>
        <v>28.25</v>
      </c>
      <c r="AG37" s="40">
        <f t="shared" si="91"/>
        <v>34</v>
      </c>
      <c r="AH37" s="40">
        <f t="shared" si="92"/>
        <v>39.75</v>
      </c>
      <c r="AI37" s="40">
        <f t="shared" si="93"/>
        <v>51.25</v>
      </c>
      <c r="AJ37" s="41">
        <f t="shared" si="94"/>
        <v>62.75</v>
      </c>
      <c r="AK37" s="11"/>
      <c r="AL37" s="39">
        <f t="shared" si="95"/>
        <v>0</v>
      </c>
      <c r="AM37" s="40">
        <f t="shared" si="96"/>
        <v>7.25</v>
      </c>
      <c r="AN37" s="40">
        <f t="shared" si="97"/>
        <v>13</v>
      </c>
      <c r="AO37" s="40">
        <f t="shared" si="98"/>
        <v>18.75</v>
      </c>
      <c r="AP37" s="40">
        <f t="shared" si="99"/>
        <v>24.5</v>
      </c>
      <c r="AQ37" s="40">
        <f t="shared" si="100"/>
        <v>30.25</v>
      </c>
      <c r="AR37" s="40">
        <f t="shared" si="101"/>
        <v>36</v>
      </c>
      <c r="AS37" s="40">
        <f t="shared" si="102"/>
        <v>41.75</v>
      </c>
      <c r="AT37" s="40">
        <f t="shared" si="103"/>
        <v>53.25</v>
      </c>
      <c r="AU37" s="41">
        <f t="shared" si="104"/>
        <v>64.75</v>
      </c>
    </row>
    <row r="38" spans="2:47" ht="7.5" customHeight="1" thickBot="1">
      <c r="B38" s="11"/>
      <c r="C38" s="13"/>
      <c r="D38" s="11"/>
      <c r="E38" s="31"/>
      <c r="F38" s="31"/>
      <c r="G38" s="31"/>
      <c r="H38" s="31"/>
      <c r="I38" s="31"/>
      <c r="J38" s="31"/>
      <c r="K38" s="31"/>
      <c r="L38" s="31"/>
      <c r="M38" s="31"/>
      <c r="N38" s="31"/>
      <c r="O38" s="11"/>
      <c r="P38" s="31"/>
      <c r="Q38" s="31"/>
      <c r="R38" s="31"/>
      <c r="S38" s="31"/>
      <c r="T38" s="31"/>
      <c r="U38" s="31"/>
      <c r="V38" s="31"/>
      <c r="W38" s="31"/>
      <c r="X38" s="31"/>
      <c r="Y38" s="31"/>
      <c r="Z38" s="11"/>
      <c r="AA38" s="31"/>
      <c r="AB38" s="31"/>
      <c r="AC38" s="31"/>
      <c r="AD38" s="31"/>
      <c r="AE38" s="31"/>
      <c r="AF38" s="31"/>
      <c r="AG38" s="31"/>
      <c r="AH38" s="31"/>
      <c r="AI38" s="31"/>
      <c r="AJ38" s="31"/>
      <c r="AK38" s="11"/>
      <c r="AL38" s="31"/>
      <c r="AM38" s="31"/>
      <c r="AN38" s="31"/>
      <c r="AO38" s="31"/>
      <c r="AP38" s="31"/>
      <c r="AQ38" s="31"/>
      <c r="AR38" s="31"/>
      <c r="AS38" s="31"/>
      <c r="AT38" s="31"/>
      <c r="AU38" s="32"/>
    </row>
    <row r="39" spans="2:47" ht="14.25" thickBot="1">
      <c r="B39" s="2" t="s">
        <v>28</v>
      </c>
      <c r="C39" s="15" t="s">
        <v>14</v>
      </c>
      <c r="D39" s="43"/>
      <c r="E39" s="34">
        <f>IF($D39+(100-$D39)*E$3/100+$N$5&gt;100,100,IF($D39+(100-$D39)*E$3/100+$N$5&gt;0,$D39+(100-$D39)*E$3/100+$N$5,0))</f>
        <v>5</v>
      </c>
      <c r="F39" s="35">
        <f aca="true" t="shared" si="105" ref="F39:N48">IF($D39+(100-$D39)*F$3/100+$N$5&gt;100,100,IF($D39+(100-$D39)*F$3/100+$N$5&gt;0,$D39+(100-$D39)*F$3/100+$N$5,0))</f>
        <v>15</v>
      </c>
      <c r="G39" s="35">
        <f t="shared" si="105"/>
        <v>20</v>
      </c>
      <c r="H39" s="35">
        <f t="shared" si="105"/>
        <v>25</v>
      </c>
      <c r="I39" s="35">
        <f t="shared" si="105"/>
        <v>30</v>
      </c>
      <c r="J39" s="35">
        <f t="shared" si="105"/>
        <v>35</v>
      </c>
      <c r="K39" s="35">
        <f t="shared" si="105"/>
        <v>40</v>
      </c>
      <c r="L39" s="35">
        <f t="shared" si="105"/>
        <v>45</v>
      </c>
      <c r="M39" s="35">
        <f t="shared" si="105"/>
        <v>55</v>
      </c>
      <c r="N39" s="36">
        <f t="shared" si="105"/>
        <v>65</v>
      </c>
      <c r="O39" s="11"/>
      <c r="P39" s="34">
        <f>IF($D39+(100-$D39)*E$3/100+$Y$5&gt;100,100,IF($D39+(100-$D39)*E$3/100+$Y$5&gt;0,$D39+(100-$D39)*E$3/100+$Y$5,0))</f>
        <v>6</v>
      </c>
      <c r="Q39" s="35">
        <f aca="true" t="shared" si="106" ref="Q39:Y39">IF($D39+(100-$D39)*F$3/100+$Y$5&gt;100,100,IF($D39+(100-$D39)*F$3/100+$Y$5&gt;0,$D39+(100-$D39)*F$3/100+$Y$5,0))</f>
        <v>16</v>
      </c>
      <c r="R39" s="35">
        <f t="shared" si="106"/>
        <v>21</v>
      </c>
      <c r="S39" s="35">
        <f t="shared" si="106"/>
        <v>26</v>
      </c>
      <c r="T39" s="35">
        <f t="shared" si="106"/>
        <v>31</v>
      </c>
      <c r="U39" s="35">
        <f t="shared" si="106"/>
        <v>36</v>
      </c>
      <c r="V39" s="35">
        <f t="shared" si="106"/>
        <v>41</v>
      </c>
      <c r="W39" s="35">
        <f t="shared" si="106"/>
        <v>46</v>
      </c>
      <c r="X39" s="35">
        <f t="shared" si="106"/>
        <v>56</v>
      </c>
      <c r="Y39" s="36">
        <f t="shared" si="106"/>
        <v>66</v>
      </c>
      <c r="Z39" s="11"/>
      <c r="AA39" s="34">
        <f>IF($D39+(100-$D39)*E$3/100+$AJ$5&gt;100,100,IF($D39+(100-$D39)*E$3/100+$AJ$5&gt;0,$D39+(100-$D39)*E$3/100+$AJ$5,0))</f>
        <v>8</v>
      </c>
      <c r="AB39" s="35">
        <f aca="true" t="shared" si="107" ref="AB39:AJ39">IF($D39+(100-$D39)*F$3/100+$AJ$5&gt;100,100,IF($D39+(100-$D39)*F$3/100+$AJ$5&gt;0,$D39+(100-$D39)*F$3/100+$AJ$5,0))</f>
        <v>18</v>
      </c>
      <c r="AC39" s="35">
        <f t="shared" si="107"/>
        <v>23</v>
      </c>
      <c r="AD39" s="35">
        <f t="shared" si="107"/>
        <v>28</v>
      </c>
      <c r="AE39" s="35">
        <f t="shared" si="107"/>
        <v>33</v>
      </c>
      <c r="AF39" s="35">
        <f t="shared" si="107"/>
        <v>38</v>
      </c>
      <c r="AG39" s="35">
        <f t="shared" si="107"/>
        <v>43</v>
      </c>
      <c r="AH39" s="35">
        <f t="shared" si="107"/>
        <v>48</v>
      </c>
      <c r="AI39" s="35">
        <f t="shared" si="107"/>
        <v>58</v>
      </c>
      <c r="AJ39" s="36">
        <f t="shared" si="107"/>
        <v>68</v>
      </c>
      <c r="AK39" s="11"/>
      <c r="AL39" s="34">
        <f>IF($D39+(100-$D39)*E$3/100+$AU$5&gt;100,100,IF($D39+(100-$D39)*E$3/100+$AU$5&gt;0,$D39+(100-$D39)*E$3/100+$AU$5,0))</f>
        <v>10</v>
      </c>
      <c r="AM39" s="35">
        <f aca="true" t="shared" si="108" ref="AM39:AU39">IF($D39+(100-$D39)*F$3/100+$AU$5&gt;100,100,IF($D39+(100-$D39)*F$3/100+$AU$5&gt;0,$D39+(100-$D39)*F$3/100+$AU$5,0))</f>
        <v>20</v>
      </c>
      <c r="AN39" s="35">
        <f t="shared" si="108"/>
        <v>25</v>
      </c>
      <c r="AO39" s="35">
        <f t="shared" si="108"/>
        <v>30</v>
      </c>
      <c r="AP39" s="35">
        <f t="shared" si="108"/>
        <v>35</v>
      </c>
      <c r="AQ39" s="35">
        <f t="shared" si="108"/>
        <v>40</v>
      </c>
      <c r="AR39" s="35">
        <f t="shared" si="108"/>
        <v>45</v>
      </c>
      <c r="AS39" s="35">
        <f t="shared" si="108"/>
        <v>50</v>
      </c>
      <c r="AT39" s="35">
        <f t="shared" si="108"/>
        <v>60</v>
      </c>
      <c r="AU39" s="36">
        <f t="shared" si="108"/>
        <v>70</v>
      </c>
    </row>
    <row r="40" spans="2:47" ht="13.5">
      <c r="B40" s="11"/>
      <c r="C40" s="30" t="s">
        <v>15</v>
      </c>
      <c r="D40" s="44"/>
      <c r="E40" s="37">
        <f aca="true" t="shared" si="109" ref="E40:E48">IF($D40+(100-$D40)*E$3/100+$N$5&gt;100,100,IF($D40+(100-$D40)*E$3/100+$N$5&gt;0,$D40+(100-$D40)*E$3/100+$N$5,0))</f>
        <v>5</v>
      </c>
      <c r="F40" s="33">
        <f t="shared" si="105"/>
        <v>15</v>
      </c>
      <c r="G40" s="33">
        <f t="shared" si="105"/>
        <v>20</v>
      </c>
      <c r="H40" s="33">
        <f t="shared" si="105"/>
        <v>25</v>
      </c>
      <c r="I40" s="33">
        <f t="shared" si="105"/>
        <v>30</v>
      </c>
      <c r="J40" s="33">
        <f t="shared" si="105"/>
        <v>35</v>
      </c>
      <c r="K40" s="33">
        <f t="shared" si="105"/>
        <v>40</v>
      </c>
      <c r="L40" s="33">
        <f t="shared" si="105"/>
        <v>45</v>
      </c>
      <c r="M40" s="33">
        <f t="shared" si="105"/>
        <v>55</v>
      </c>
      <c r="N40" s="38">
        <f t="shared" si="105"/>
        <v>65</v>
      </c>
      <c r="O40" s="11"/>
      <c r="P40" s="37">
        <f aca="true" t="shared" si="110" ref="P40:P48">IF($D40+(100-$D40)*E$3/100+$Y$5&gt;100,100,IF($D40+(100-$D40)*E$3/100+$Y$5&gt;0,$D40+(100-$D40)*E$3/100+$Y$5,0))</f>
        <v>6</v>
      </c>
      <c r="Q40" s="33">
        <f aca="true" t="shared" si="111" ref="Q40:Q48">IF($D40+(100-$D40)*F$3/100+$Y$5&gt;100,100,IF($D40+(100-$D40)*F$3/100+$Y$5&gt;0,$D40+(100-$D40)*F$3/100+$Y$5,0))</f>
        <v>16</v>
      </c>
      <c r="R40" s="33">
        <f aca="true" t="shared" si="112" ref="R40:R48">IF($D40+(100-$D40)*G$3/100+$Y$5&gt;100,100,IF($D40+(100-$D40)*G$3/100+$Y$5&gt;0,$D40+(100-$D40)*G$3/100+$Y$5,0))</f>
        <v>21</v>
      </c>
      <c r="S40" s="33">
        <f aca="true" t="shared" si="113" ref="S40:S48">IF($D40+(100-$D40)*H$3/100+$Y$5&gt;100,100,IF($D40+(100-$D40)*H$3/100+$Y$5&gt;0,$D40+(100-$D40)*H$3/100+$Y$5,0))</f>
        <v>26</v>
      </c>
      <c r="T40" s="33">
        <f aca="true" t="shared" si="114" ref="T40:T48">IF($D40+(100-$D40)*I$3/100+$Y$5&gt;100,100,IF($D40+(100-$D40)*I$3/100+$Y$5&gt;0,$D40+(100-$D40)*I$3/100+$Y$5,0))</f>
        <v>31</v>
      </c>
      <c r="U40" s="33">
        <f aca="true" t="shared" si="115" ref="U40:U48">IF($D40+(100-$D40)*J$3/100+$Y$5&gt;100,100,IF($D40+(100-$D40)*J$3/100+$Y$5&gt;0,$D40+(100-$D40)*J$3/100+$Y$5,0))</f>
        <v>36</v>
      </c>
      <c r="V40" s="33">
        <f aca="true" t="shared" si="116" ref="V40:V48">IF($D40+(100-$D40)*K$3/100+$Y$5&gt;100,100,IF($D40+(100-$D40)*K$3/100+$Y$5&gt;0,$D40+(100-$D40)*K$3/100+$Y$5,0))</f>
        <v>41</v>
      </c>
      <c r="W40" s="33">
        <f aca="true" t="shared" si="117" ref="W40:W48">IF($D40+(100-$D40)*L$3/100+$Y$5&gt;100,100,IF($D40+(100-$D40)*L$3/100+$Y$5&gt;0,$D40+(100-$D40)*L$3/100+$Y$5,0))</f>
        <v>46</v>
      </c>
      <c r="X40" s="33">
        <f aca="true" t="shared" si="118" ref="X40:X48">IF($D40+(100-$D40)*M$3/100+$Y$5&gt;100,100,IF($D40+(100-$D40)*M$3/100+$Y$5&gt;0,$D40+(100-$D40)*M$3/100+$Y$5,0))</f>
        <v>56</v>
      </c>
      <c r="Y40" s="38">
        <f aca="true" t="shared" si="119" ref="Y40:Y48">IF($D40+(100-$D40)*N$3/100+$Y$5&gt;100,100,IF($D40+(100-$D40)*N$3/100+$Y$5&gt;0,$D40+(100-$D40)*N$3/100+$Y$5,0))</f>
        <v>66</v>
      </c>
      <c r="Z40" s="11"/>
      <c r="AA40" s="37">
        <f aca="true" t="shared" si="120" ref="AA40:AA48">IF($D40+(100-$D40)*E$3/100+$AJ$5&gt;100,100,IF($D40+(100-$D40)*E$3/100+$AJ$5&gt;0,$D40+(100-$D40)*E$3/100+$AJ$5,0))</f>
        <v>8</v>
      </c>
      <c r="AB40" s="33">
        <f aca="true" t="shared" si="121" ref="AB40:AB48">IF($D40+(100-$D40)*F$3/100+$AJ$5&gt;100,100,IF($D40+(100-$D40)*F$3/100+$AJ$5&gt;0,$D40+(100-$D40)*F$3/100+$AJ$5,0))</f>
        <v>18</v>
      </c>
      <c r="AC40" s="33">
        <f aca="true" t="shared" si="122" ref="AC40:AC48">IF($D40+(100-$D40)*G$3/100+$AJ$5&gt;100,100,IF($D40+(100-$D40)*G$3/100+$AJ$5&gt;0,$D40+(100-$D40)*G$3/100+$AJ$5,0))</f>
        <v>23</v>
      </c>
      <c r="AD40" s="33">
        <f aca="true" t="shared" si="123" ref="AD40:AD48">IF($D40+(100-$D40)*H$3/100+$AJ$5&gt;100,100,IF($D40+(100-$D40)*H$3/100+$AJ$5&gt;0,$D40+(100-$D40)*H$3/100+$AJ$5,0))</f>
        <v>28</v>
      </c>
      <c r="AE40" s="33">
        <f aca="true" t="shared" si="124" ref="AE40:AE48">IF($D40+(100-$D40)*I$3/100+$AJ$5&gt;100,100,IF($D40+(100-$D40)*I$3/100+$AJ$5&gt;0,$D40+(100-$D40)*I$3/100+$AJ$5,0))</f>
        <v>33</v>
      </c>
      <c r="AF40" s="33">
        <f aca="true" t="shared" si="125" ref="AF40:AF48">IF($D40+(100-$D40)*J$3/100+$AJ$5&gt;100,100,IF($D40+(100-$D40)*J$3/100+$AJ$5&gt;0,$D40+(100-$D40)*J$3/100+$AJ$5,0))</f>
        <v>38</v>
      </c>
      <c r="AG40" s="33">
        <f aca="true" t="shared" si="126" ref="AG40:AG48">IF($D40+(100-$D40)*K$3/100+$AJ$5&gt;100,100,IF($D40+(100-$D40)*K$3/100+$AJ$5&gt;0,$D40+(100-$D40)*K$3/100+$AJ$5,0))</f>
        <v>43</v>
      </c>
      <c r="AH40" s="33">
        <f aca="true" t="shared" si="127" ref="AH40:AH48">IF($D40+(100-$D40)*L$3/100+$AJ$5&gt;100,100,IF($D40+(100-$D40)*L$3/100+$AJ$5&gt;0,$D40+(100-$D40)*L$3/100+$AJ$5,0))</f>
        <v>48</v>
      </c>
      <c r="AI40" s="33">
        <f aca="true" t="shared" si="128" ref="AI40:AI48">IF($D40+(100-$D40)*M$3/100+$AJ$5&gt;100,100,IF($D40+(100-$D40)*M$3/100+$AJ$5&gt;0,$D40+(100-$D40)*M$3/100+$AJ$5,0))</f>
        <v>58</v>
      </c>
      <c r="AJ40" s="38">
        <f aca="true" t="shared" si="129" ref="AJ40:AJ48">IF($D40+(100-$D40)*N$3/100+$AJ$5&gt;100,100,IF($D40+(100-$D40)*N$3/100+$AJ$5&gt;0,$D40+(100-$D40)*N$3/100+$AJ$5,0))</f>
        <v>68</v>
      </c>
      <c r="AK40" s="11"/>
      <c r="AL40" s="37">
        <f aca="true" t="shared" si="130" ref="AL40:AL48">IF($D40+(100-$D40)*E$3/100+$AU$5&gt;100,100,IF($D40+(100-$D40)*E$3/100+$AU$5&gt;0,$D40+(100-$D40)*E$3/100+$AU$5,0))</f>
        <v>10</v>
      </c>
      <c r="AM40" s="33">
        <f aca="true" t="shared" si="131" ref="AM40:AM48">IF($D40+(100-$D40)*F$3/100+$AU$5&gt;100,100,IF($D40+(100-$D40)*F$3/100+$AU$5&gt;0,$D40+(100-$D40)*F$3/100+$AU$5,0))</f>
        <v>20</v>
      </c>
      <c r="AN40" s="33">
        <f aca="true" t="shared" si="132" ref="AN40:AN48">IF($D40+(100-$D40)*G$3/100+$AU$5&gt;100,100,IF($D40+(100-$D40)*G$3/100+$AU$5&gt;0,$D40+(100-$D40)*G$3/100+$AU$5,0))</f>
        <v>25</v>
      </c>
      <c r="AO40" s="33">
        <f aca="true" t="shared" si="133" ref="AO40:AO48">IF($D40+(100-$D40)*H$3/100+$AU$5&gt;100,100,IF($D40+(100-$D40)*H$3/100+$AU$5&gt;0,$D40+(100-$D40)*H$3/100+$AU$5,0))</f>
        <v>30</v>
      </c>
      <c r="AP40" s="33">
        <f aca="true" t="shared" si="134" ref="AP40:AP48">IF($D40+(100-$D40)*I$3/100+$AU$5&gt;100,100,IF($D40+(100-$D40)*I$3/100+$AU$5&gt;0,$D40+(100-$D40)*I$3/100+$AU$5,0))</f>
        <v>35</v>
      </c>
      <c r="AQ40" s="33">
        <f aca="true" t="shared" si="135" ref="AQ40:AQ48">IF($D40+(100-$D40)*J$3/100+$AU$5&gt;100,100,IF($D40+(100-$D40)*J$3/100+$AU$5&gt;0,$D40+(100-$D40)*J$3/100+$AU$5,0))</f>
        <v>40</v>
      </c>
      <c r="AR40" s="33">
        <f aca="true" t="shared" si="136" ref="AR40:AR48">IF($D40+(100-$D40)*K$3/100+$AU$5&gt;100,100,IF($D40+(100-$D40)*K$3/100+$AU$5&gt;0,$D40+(100-$D40)*K$3/100+$AU$5,0))</f>
        <v>45</v>
      </c>
      <c r="AS40" s="33">
        <f aca="true" t="shared" si="137" ref="AS40:AS48">IF($D40+(100-$D40)*L$3/100+$AU$5&gt;100,100,IF($D40+(100-$D40)*L$3/100+$AU$5&gt;0,$D40+(100-$D40)*L$3/100+$AU$5,0))</f>
        <v>50</v>
      </c>
      <c r="AT40" s="33">
        <f aca="true" t="shared" si="138" ref="AT40:AT48">IF($D40+(100-$D40)*M$3/100+$AU$5&gt;100,100,IF($D40+(100-$D40)*M$3/100+$AU$5&gt;0,$D40+(100-$D40)*M$3/100+$AU$5,0))</f>
        <v>60</v>
      </c>
      <c r="AU40" s="38">
        <f aca="true" t="shared" si="139" ref="AU40:AU48">IF($D40+(100-$D40)*N$3/100+$AU$5&gt;100,100,IF($D40+(100-$D40)*N$3/100+$AU$5&gt;0,$D40+(100-$D40)*N$3/100+$AU$5,0))</f>
        <v>70</v>
      </c>
    </row>
    <row r="41" spans="2:47" ht="13.5">
      <c r="B41" s="11"/>
      <c r="C41" s="30" t="s">
        <v>16</v>
      </c>
      <c r="D41" s="44"/>
      <c r="E41" s="37">
        <f t="shared" si="109"/>
        <v>5</v>
      </c>
      <c r="F41" s="33">
        <f t="shared" si="105"/>
        <v>15</v>
      </c>
      <c r="G41" s="33">
        <f t="shared" si="105"/>
        <v>20</v>
      </c>
      <c r="H41" s="33">
        <f t="shared" si="105"/>
        <v>25</v>
      </c>
      <c r="I41" s="33">
        <f t="shared" si="105"/>
        <v>30</v>
      </c>
      <c r="J41" s="33">
        <f t="shared" si="105"/>
        <v>35</v>
      </c>
      <c r="K41" s="33">
        <f t="shared" si="105"/>
        <v>40</v>
      </c>
      <c r="L41" s="33">
        <f t="shared" si="105"/>
        <v>45</v>
      </c>
      <c r="M41" s="33">
        <f t="shared" si="105"/>
        <v>55</v>
      </c>
      <c r="N41" s="38">
        <f t="shared" si="105"/>
        <v>65</v>
      </c>
      <c r="O41" s="11"/>
      <c r="P41" s="37">
        <f t="shared" si="110"/>
        <v>6</v>
      </c>
      <c r="Q41" s="33">
        <f t="shared" si="111"/>
        <v>16</v>
      </c>
      <c r="R41" s="33">
        <f t="shared" si="112"/>
        <v>21</v>
      </c>
      <c r="S41" s="33">
        <f t="shared" si="113"/>
        <v>26</v>
      </c>
      <c r="T41" s="33">
        <f t="shared" si="114"/>
        <v>31</v>
      </c>
      <c r="U41" s="33">
        <f t="shared" si="115"/>
        <v>36</v>
      </c>
      <c r="V41" s="33">
        <f t="shared" si="116"/>
        <v>41</v>
      </c>
      <c r="W41" s="33">
        <f t="shared" si="117"/>
        <v>46</v>
      </c>
      <c r="X41" s="33">
        <f t="shared" si="118"/>
        <v>56</v>
      </c>
      <c r="Y41" s="38">
        <f t="shared" si="119"/>
        <v>66</v>
      </c>
      <c r="Z41" s="11"/>
      <c r="AA41" s="37">
        <f t="shared" si="120"/>
        <v>8</v>
      </c>
      <c r="AB41" s="33">
        <f t="shared" si="121"/>
        <v>18</v>
      </c>
      <c r="AC41" s="33">
        <f t="shared" si="122"/>
        <v>23</v>
      </c>
      <c r="AD41" s="33">
        <f t="shared" si="123"/>
        <v>28</v>
      </c>
      <c r="AE41" s="33">
        <f t="shared" si="124"/>
        <v>33</v>
      </c>
      <c r="AF41" s="33">
        <f t="shared" si="125"/>
        <v>38</v>
      </c>
      <c r="AG41" s="33">
        <f t="shared" si="126"/>
        <v>43</v>
      </c>
      <c r="AH41" s="33">
        <f t="shared" si="127"/>
        <v>48</v>
      </c>
      <c r="AI41" s="33">
        <f t="shared" si="128"/>
        <v>58</v>
      </c>
      <c r="AJ41" s="38">
        <f t="shared" si="129"/>
        <v>68</v>
      </c>
      <c r="AK41" s="11"/>
      <c r="AL41" s="37">
        <f t="shared" si="130"/>
        <v>10</v>
      </c>
      <c r="AM41" s="33">
        <f t="shared" si="131"/>
        <v>20</v>
      </c>
      <c r="AN41" s="33">
        <f t="shared" si="132"/>
        <v>25</v>
      </c>
      <c r="AO41" s="33">
        <f t="shared" si="133"/>
        <v>30</v>
      </c>
      <c r="AP41" s="33">
        <f t="shared" si="134"/>
        <v>35</v>
      </c>
      <c r="AQ41" s="33">
        <f t="shared" si="135"/>
        <v>40</v>
      </c>
      <c r="AR41" s="33">
        <f t="shared" si="136"/>
        <v>45</v>
      </c>
      <c r="AS41" s="33">
        <f t="shared" si="137"/>
        <v>50</v>
      </c>
      <c r="AT41" s="33">
        <f t="shared" si="138"/>
        <v>60</v>
      </c>
      <c r="AU41" s="38">
        <f t="shared" si="139"/>
        <v>70</v>
      </c>
    </row>
    <row r="42" spans="2:47" ht="13.5">
      <c r="B42" s="11"/>
      <c r="C42" s="16" t="s">
        <v>17</v>
      </c>
      <c r="D42" s="45"/>
      <c r="E42" s="37">
        <f t="shared" si="109"/>
        <v>5</v>
      </c>
      <c r="F42" s="33">
        <f t="shared" si="105"/>
        <v>15</v>
      </c>
      <c r="G42" s="33">
        <f t="shared" si="105"/>
        <v>20</v>
      </c>
      <c r="H42" s="33">
        <f t="shared" si="105"/>
        <v>25</v>
      </c>
      <c r="I42" s="33">
        <f t="shared" si="105"/>
        <v>30</v>
      </c>
      <c r="J42" s="33">
        <f t="shared" si="105"/>
        <v>35</v>
      </c>
      <c r="K42" s="33">
        <f t="shared" si="105"/>
        <v>40</v>
      </c>
      <c r="L42" s="33">
        <f t="shared" si="105"/>
        <v>45</v>
      </c>
      <c r="M42" s="33">
        <f t="shared" si="105"/>
        <v>55</v>
      </c>
      <c r="N42" s="38">
        <f t="shared" si="105"/>
        <v>65</v>
      </c>
      <c r="O42" s="11"/>
      <c r="P42" s="37">
        <f t="shared" si="110"/>
        <v>6</v>
      </c>
      <c r="Q42" s="33">
        <f t="shared" si="111"/>
        <v>16</v>
      </c>
      <c r="R42" s="33">
        <f t="shared" si="112"/>
        <v>21</v>
      </c>
      <c r="S42" s="33">
        <f t="shared" si="113"/>
        <v>26</v>
      </c>
      <c r="T42" s="33">
        <f t="shared" si="114"/>
        <v>31</v>
      </c>
      <c r="U42" s="33">
        <f t="shared" si="115"/>
        <v>36</v>
      </c>
      <c r="V42" s="33">
        <f t="shared" si="116"/>
        <v>41</v>
      </c>
      <c r="W42" s="33">
        <f t="shared" si="117"/>
        <v>46</v>
      </c>
      <c r="X42" s="33">
        <f t="shared" si="118"/>
        <v>56</v>
      </c>
      <c r="Y42" s="38">
        <f t="shared" si="119"/>
        <v>66</v>
      </c>
      <c r="Z42" s="11"/>
      <c r="AA42" s="37">
        <f t="shared" si="120"/>
        <v>8</v>
      </c>
      <c r="AB42" s="33">
        <f t="shared" si="121"/>
        <v>18</v>
      </c>
      <c r="AC42" s="33">
        <f t="shared" si="122"/>
        <v>23</v>
      </c>
      <c r="AD42" s="33">
        <f t="shared" si="123"/>
        <v>28</v>
      </c>
      <c r="AE42" s="33">
        <f t="shared" si="124"/>
        <v>33</v>
      </c>
      <c r="AF42" s="33">
        <f t="shared" si="125"/>
        <v>38</v>
      </c>
      <c r="AG42" s="33">
        <f t="shared" si="126"/>
        <v>43</v>
      </c>
      <c r="AH42" s="33">
        <f t="shared" si="127"/>
        <v>48</v>
      </c>
      <c r="AI42" s="33">
        <f t="shared" si="128"/>
        <v>58</v>
      </c>
      <c r="AJ42" s="38">
        <f t="shared" si="129"/>
        <v>68</v>
      </c>
      <c r="AK42" s="11"/>
      <c r="AL42" s="37">
        <f t="shared" si="130"/>
        <v>10</v>
      </c>
      <c r="AM42" s="33">
        <f t="shared" si="131"/>
        <v>20</v>
      </c>
      <c r="AN42" s="33">
        <f t="shared" si="132"/>
        <v>25</v>
      </c>
      <c r="AO42" s="33">
        <f t="shared" si="133"/>
        <v>30</v>
      </c>
      <c r="AP42" s="33">
        <f t="shared" si="134"/>
        <v>35</v>
      </c>
      <c r="AQ42" s="33">
        <f t="shared" si="135"/>
        <v>40</v>
      </c>
      <c r="AR42" s="33">
        <f t="shared" si="136"/>
        <v>45</v>
      </c>
      <c r="AS42" s="33">
        <f t="shared" si="137"/>
        <v>50</v>
      </c>
      <c r="AT42" s="33">
        <f t="shared" si="138"/>
        <v>60</v>
      </c>
      <c r="AU42" s="38">
        <f t="shared" si="139"/>
        <v>70</v>
      </c>
    </row>
    <row r="43" spans="2:47" ht="13.5">
      <c r="B43" s="11"/>
      <c r="C43" s="30" t="s">
        <v>18</v>
      </c>
      <c r="D43" s="44"/>
      <c r="E43" s="37">
        <f t="shared" si="109"/>
        <v>5</v>
      </c>
      <c r="F43" s="33">
        <f t="shared" si="105"/>
        <v>15</v>
      </c>
      <c r="G43" s="33">
        <f t="shared" si="105"/>
        <v>20</v>
      </c>
      <c r="H43" s="33">
        <f t="shared" si="105"/>
        <v>25</v>
      </c>
      <c r="I43" s="33">
        <f t="shared" si="105"/>
        <v>30</v>
      </c>
      <c r="J43" s="33">
        <f t="shared" si="105"/>
        <v>35</v>
      </c>
      <c r="K43" s="33">
        <f t="shared" si="105"/>
        <v>40</v>
      </c>
      <c r="L43" s="33">
        <f t="shared" si="105"/>
        <v>45</v>
      </c>
      <c r="M43" s="33">
        <f t="shared" si="105"/>
        <v>55</v>
      </c>
      <c r="N43" s="38">
        <f t="shared" si="105"/>
        <v>65</v>
      </c>
      <c r="O43" s="11"/>
      <c r="P43" s="37">
        <f t="shared" si="110"/>
        <v>6</v>
      </c>
      <c r="Q43" s="33">
        <f t="shared" si="111"/>
        <v>16</v>
      </c>
      <c r="R43" s="33">
        <f t="shared" si="112"/>
        <v>21</v>
      </c>
      <c r="S43" s="33">
        <f t="shared" si="113"/>
        <v>26</v>
      </c>
      <c r="T43" s="33">
        <f t="shared" si="114"/>
        <v>31</v>
      </c>
      <c r="U43" s="33">
        <f t="shared" si="115"/>
        <v>36</v>
      </c>
      <c r="V43" s="33">
        <f t="shared" si="116"/>
        <v>41</v>
      </c>
      <c r="W43" s="33">
        <f t="shared" si="117"/>
        <v>46</v>
      </c>
      <c r="X43" s="33">
        <f t="shared" si="118"/>
        <v>56</v>
      </c>
      <c r="Y43" s="38">
        <f t="shared" si="119"/>
        <v>66</v>
      </c>
      <c r="Z43" s="11"/>
      <c r="AA43" s="37">
        <f t="shared" si="120"/>
        <v>8</v>
      </c>
      <c r="AB43" s="33">
        <f t="shared" si="121"/>
        <v>18</v>
      </c>
      <c r="AC43" s="33">
        <f t="shared" si="122"/>
        <v>23</v>
      </c>
      <c r="AD43" s="33">
        <f t="shared" si="123"/>
        <v>28</v>
      </c>
      <c r="AE43" s="33">
        <f t="shared" si="124"/>
        <v>33</v>
      </c>
      <c r="AF43" s="33">
        <f t="shared" si="125"/>
        <v>38</v>
      </c>
      <c r="AG43" s="33">
        <f t="shared" si="126"/>
        <v>43</v>
      </c>
      <c r="AH43" s="33">
        <f t="shared" si="127"/>
        <v>48</v>
      </c>
      <c r="AI43" s="33">
        <f t="shared" si="128"/>
        <v>58</v>
      </c>
      <c r="AJ43" s="38">
        <f t="shared" si="129"/>
        <v>68</v>
      </c>
      <c r="AK43" s="11"/>
      <c r="AL43" s="37">
        <f t="shared" si="130"/>
        <v>10</v>
      </c>
      <c r="AM43" s="33">
        <f t="shared" si="131"/>
        <v>20</v>
      </c>
      <c r="AN43" s="33">
        <f t="shared" si="132"/>
        <v>25</v>
      </c>
      <c r="AO43" s="33">
        <f t="shared" si="133"/>
        <v>30</v>
      </c>
      <c r="AP43" s="33">
        <f t="shared" si="134"/>
        <v>35</v>
      </c>
      <c r="AQ43" s="33">
        <f t="shared" si="135"/>
        <v>40</v>
      </c>
      <c r="AR43" s="33">
        <f t="shared" si="136"/>
        <v>45</v>
      </c>
      <c r="AS43" s="33">
        <f t="shared" si="137"/>
        <v>50</v>
      </c>
      <c r="AT43" s="33">
        <f t="shared" si="138"/>
        <v>60</v>
      </c>
      <c r="AU43" s="38">
        <f t="shared" si="139"/>
        <v>70</v>
      </c>
    </row>
    <row r="44" spans="2:47" ht="13.5">
      <c r="B44" s="11"/>
      <c r="C44" s="16" t="s">
        <v>19</v>
      </c>
      <c r="D44" s="45"/>
      <c r="E44" s="37">
        <f t="shared" si="109"/>
        <v>5</v>
      </c>
      <c r="F44" s="33">
        <f t="shared" si="105"/>
        <v>15</v>
      </c>
      <c r="G44" s="33">
        <f t="shared" si="105"/>
        <v>20</v>
      </c>
      <c r="H44" s="33">
        <f t="shared" si="105"/>
        <v>25</v>
      </c>
      <c r="I44" s="33">
        <f t="shared" si="105"/>
        <v>30</v>
      </c>
      <c r="J44" s="33">
        <f t="shared" si="105"/>
        <v>35</v>
      </c>
      <c r="K44" s="33">
        <f t="shared" si="105"/>
        <v>40</v>
      </c>
      <c r="L44" s="33">
        <f t="shared" si="105"/>
        <v>45</v>
      </c>
      <c r="M44" s="33">
        <f t="shared" si="105"/>
        <v>55</v>
      </c>
      <c r="N44" s="38">
        <f t="shared" si="105"/>
        <v>65</v>
      </c>
      <c r="O44" s="11"/>
      <c r="P44" s="37">
        <f t="shared" si="110"/>
        <v>6</v>
      </c>
      <c r="Q44" s="33">
        <f t="shared" si="111"/>
        <v>16</v>
      </c>
      <c r="R44" s="33">
        <f t="shared" si="112"/>
        <v>21</v>
      </c>
      <c r="S44" s="33">
        <f t="shared" si="113"/>
        <v>26</v>
      </c>
      <c r="T44" s="33">
        <f t="shared" si="114"/>
        <v>31</v>
      </c>
      <c r="U44" s="33">
        <f t="shared" si="115"/>
        <v>36</v>
      </c>
      <c r="V44" s="33">
        <f t="shared" si="116"/>
        <v>41</v>
      </c>
      <c r="W44" s="33">
        <f t="shared" si="117"/>
        <v>46</v>
      </c>
      <c r="X44" s="33">
        <f t="shared" si="118"/>
        <v>56</v>
      </c>
      <c r="Y44" s="38">
        <f t="shared" si="119"/>
        <v>66</v>
      </c>
      <c r="Z44" s="11"/>
      <c r="AA44" s="37">
        <f t="shared" si="120"/>
        <v>8</v>
      </c>
      <c r="AB44" s="33">
        <f t="shared" si="121"/>
        <v>18</v>
      </c>
      <c r="AC44" s="33">
        <f t="shared" si="122"/>
        <v>23</v>
      </c>
      <c r="AD44" s="33">
        <f t="shared" si="123"/>
        <v>28</v>
      </c>
      <c r="AE44" s="33">
        <f t="shared" si="124"/>
        <v>33</v>
      </c>
      <c r="AF44" s="33">
        <f t="shared" si="125"/>
        <v>38</v>
      </c>
      <c r="AG44" s="33">
        <f t="shared" si="126"/>
        <v>43</v>
      </c>
      <c r="AH44" s="33">
        <f t="shared" si="127"/>
        <v>48</v>
      </c>
      <c r="AI44" s="33">
        <f t="shared" si="128"/>
        <v>58</v>
      </c>
      <c r="AJ44" s="38">
        <f t="shared" si="129"/>
        <v>68</v>
      </c>
      <c r="AK44" s="11"/>
      <c r="AL44" s="37">
        <f t="shared" si="130"/>
        <v>10</v>
      </c>
      <c r="AM44" s="33">
        <f t="shared" si="131"/>
        <v>20</v>
      </c>
      <c r="AN44" s="33">
        <f t="shared" si="132"/>
        <v>25</v>
      </c>
      <c r="AO44" s="33">
        <f t="shared" si="133"/>
        <v>30</v>
      </c>
      <c r="AP44" s="33">
        <f t="shared" si="134"/>
        <v>35</v>
      </c>
      <c r="AQ44" s="33">
        <f t="shared" si="135"/>
        <v>40</v>
      </c>
      <c r="AR44" s="33">
        <f t="shared" si="136"/>
        <v>45</v>
      </c>
      <c r="AS44" s="33">
        <f t="shared" si="137"/>
        <v>50</v>
      </c>
      <c r="AT44" s="33">
        <f t="shared" si="138"/>
        <v>60</v>
      </c>
      <c r="AU44" s="38">
        <f t="shared" si="139"/>
        <v>70</v>
      </c>
    </row>
    <row r="45" spans="2:47" ht="13.5">
      <c r="B45" s="11"/>
      <c r="C45" s="30" t="s">
        <v>20</v>
      </c>
      <c r="D45" s="44"/>
      <c r="E45" s="37">
        <f t="shared" si="109"/>
        <v>5</v>
      </c>
      <c r="F45" s="33">
        <f t="shared" si="105"/>
        <v>15</v>
      </c>
      <c r="G45" s="33">
        <f t="shared" si="105"/>
        <v>20</v>
      </c>
      <c r="H45" s="33">
        <f t="shared" si="105"/>
        <v>25</v>
      </c>
      <c r="I45" s="33">
        <f t="shared" si="105"/>
        <v>30</v>
      </c>
      <c r="J45" s="33">
        <f t="shared" si="105"/>
        <v>35</v>
      </c>
      <c r="K45" s="33">
        <f t="shared" si="105"/>
        <v>40</v>
      </c>
      <c r="L45" s="33">
        <f t="shared" si="105"/>
        <v>45</v>
      </c>
      <c r="M45" s="33">
        <f t="shared" si="105"/>
        <v>55</v>
      </c>
      <c r="N45" s="38">
        <f t="shared" si="105"/>
        <v>65</v>
      </c>
      <c r="O45" s="11"/>
      <c r="P45" s="37">
        <f t="shared" si="110"/>
        <v>6</v>
      </c>
      <c r="Q45" s="33">
        <f t="shared" si="111"/>
        <v>16</v>
      </c>
      <c r="R45" s="33">
        <f t="shared" si="112"/>
        <v>21</v>
      </c>
      <c r="S45" s="33">
        <f t="shared" si="113"/>
        <v>26</v>
      </c>
      <c r="T45" s="33">
        <f t="shared" si="114"/>
        <v>31</v>
      </c>
      <c r="U45" s="33">
        <f t="shared" si="115"/>
        <v>36</v>
      </c>
      <c r="V45" s="33">
        <f t="shared" si="116"/>
        <v>41</v>
      </c>
      <c r="W45" s="33">
        <f t="shared" si="117"/>
        <v>46</v>
      </c>
      <c r="X45" s="33">
        <f t="shared" si="118"/>
        <v>56</v>
      </c>
      <c r="Y45" s="38">
        <f t="shared" si="119"/>
        <v>66</v>
      </c>
      <c r="Z45" s="11"/>
      <c r="AA45" s="37">
        <f t="shared" si="120"/>
        <v>8</v>
      </c>
      <c r="AB45" s="33">
        <f t="shared" si="121"/>
        <v>18</v>
      </c>
      <c r="AC45" s="33">
        <f t="shared" si="122"/>
        <v>23</v>
      </c>
      <c r="AD45" s="33">
        <f t="shared" si="123"/>
        <v>28</v>
      </c>
      <c r="AE45" s="33">
        <f t="shared" si="124"/>
        <v>33</v>
      </c>
      <c r="AF45" s="33">
        <f t="shared" si="125"/>
        <v>38</v>
      </c>
      <c r="AG45" s="33">
        <f t="shared" si="126"/>
        <v>43</v>
      </c>
      <c r="AH45" s="33">
        <f t="shared" si="127"/>
        <v>48</v>
      </c>
      <c r="AI45" s="33">
        <f t="shared" si="128"/>
        <v>58</v>
      </c>
      <c r="AJ45" s="38">
        <f t="shared" si="129"/>
        <v>68</v>
      </c>
      <c r="AK45" s="11"/>
      <c r="AL45" s="37">
        <f t="shared" si="130"/>
        <v>10</v>
      </c>
      <c r="AM45" s="33">
        <f t="shared" si="131"/>
        <v>20</v>
      </c>
      <c r="AN45" s="33">
        <f t="shared" si="132"/>
        <v>25</v>
      </c>
      <c r="AO45" s="33">
        <f t="shared" si="133"/>
        <v>30</v>
      </c>
      <c r="AP45" s="33">
        <f t="shared" si="134"/>
        <v>35</v>
      </c>
      <c r="AQ45" s="33">
        <f t="shared" si="135"/>
        <v>40</v>
      </c>
      <c r="AR45" s="33">
        <f t="shared" si="136"/>
        <v>45</v>
      </c>
      <c r="AS45" s="33">
        <f t="shared" si="137"/>
        <v>50</v>
      </c>
      <c r="AT45" s="33">
        <f t="shared" si="138"/>
        <v>60</v>
      </c>
      <c r="AU45" s="38">
        <f t="shared" si="139"/>
        <v>70</v>
      </c>
    </row>
    <row r="46" spans="2:47" ht="13.5">
      <c r="B46" s="11"/>
      <c r="C46" s="16" t="s">
        <v>21</v>
      </c>
      <c r="D46" s="45"/>
      <c r="E46" s="37">
        <f t="shared" si="109"/>
        <v>5</v>
      </c>
      <c r="F46" s="33">
        <f t="shared" si="105"/>
        <v>15</v>
      </c>
      <c r="G46" s="33">
        <f t="shared" si="105"/>
        <v>20</v>
      </c>
      <c r="H46" s="33">
        <f t="shared" si="105"/>
        <v>25</v>
      </c>
      <c r="I46" s="33">
        <f t="shared" si="105"/>
        <v>30</v>
      </c>
      <c r="J46" s="33">
        <f t="shared" si="105"/>
        <v>35</v>
      </c>
      <c r="K46" s="33">
        <f t="shared" si="105"/>
        <v>40</v>
      </c>
      <c r="L46" s="33">
        <f t="shared" si="105"/>
        <v>45</v>
      </c>
      <c r="M46" s="33">
        <f t="shared" si="105"/>
        <v>55</v>
      </c>
      <c r="N46" s="38">
        <f t="shared" si="105"/>
        <v>65</v>
      </c>
      <c r="O46" s="11"/>
      <c r="P46" s="37">
        <f t="shared" si="110"/>
        <v>6</v>
      </c>
      <c r="Q46" s="33">
        <f t="shared" si="111"/>
        <v>16</v>
      </c>
      <c r="R46" s="33">
        <f t="shared" si="112"/>
        <v>21</v>
      </c>
      <c r="S46" s="33">
        <f t="shared" si="113"/>
        <v>26</v>
      </c>
      <c r="T46" s="33">
        <f t="shared" si="114"/>
        <v>31</v>
      </c>
      <c r="U46" s="33">
        <f t="shared" si="115"/>
        <v>36</v>
      </c>
      <c r="V46" s="33">
        <f t="shared" si="116"/>
        <v>41</v>
      </c>
      <c r="W46" s="33">
        <f t="shared" si="117"/>
        <v>46</v>
      </c>
      <c r="X46" s="33">
        <f t="shared" si="118"/>
        <v>56</v>
      </c>
      <c r="Y46" s="38">
        <f t="shared" si="119"/>
        <v>66</v>
      </c>
      <c r="Z46" s="11"/>
      <c r="AA46" s="37">
        <f t="shared" si="120"/>
        <v>8</v>
      </c>
      <c r="AB46" s="33">
        <f t="shared" si="121"/>
        <v>18</v>
      </c>
      <c r="AC46" s="33">
        <f t="shared" si="122"/>
        <v>23</v>
      </c>
      <c r="AD46" s="33">
        <f t="shared" si="123"/>
        <v>28</v>
      </c>
      <c r="AE46" s="33">
        <f t="shared" si="124"/>
        <v>33</v>
      </c>
      <c r="AF46" s="33">
        <f t="shared" si="125"/>
        <v>38</v>
      </c>
      <c r="AG46" s="33">
        <f t="shared" si="126"/>
        <v>43</v>
      </c>
      <c r="AH46" s="33">
        <f t="shared" si="127"/>
        <v>48</v>
      </c>
      <c r="AI46" s="33">
        <f t="shared" si="128"/>
        <v>58</v>
      </c>
      <c r="AJ46" s="38">
        <f t="shared" si="129"/>
        <v>68</v>
      </c>
      <c r="AK46" s="11"/>
      <c r="AL46" s="37">
        <f t="shared" si="130"/>
        <v>10</v>
      </c>
      <c r="AM46" s="33">
        <f t="shared" si="131"/>
        <v>20</v>
      </c>
      <c r="AN46" s="33">
        <f t="shared" si="132"/>
        <v>25</v>
      </c>
      <c r="AO46" s="33">
        <f t="shared" si="133"/>
        <v>30</v>
      </c>
      <c r="AP46" s="33">
        <f t="shared" si="134"/>
        <v>35</v>
      </c>
      <c r="AQ46" s="33">
        <f t="shared" si="135"/>
        <v>40</v>
      </c>
      <c r="AR46" s="33">
        <f t="shared" si="136"/>
        <v>45</v>
      </c>
      <c r="AS46" s="33">
        <f t="shared" si="137"/>
        <v>50</v>
      </c>
      <c r="AT46" s="33">
        <f t="shared" si="138"/>
        <v>60</v>
      </c>
      <c r="AU46" s="38">
        <f t="shared" si="139"/>
        <v>70</v>
      </c>
    </row>
    <row r="47" spans="2:47" ht="13.5">
      <c r="B47" s="11"/>
      <c r="C47" s="30" t="s">
        <v>22</v>
      </c>
      <c r="D47" s="44"/>
      <c r="E47" s="37">
        <f t="shared" si="109"/>
        <v>5</v>
      </c>
      <c r="F47" s="33">
        <f t="shared" si="105"/>
        <v>15</v>
      </c>
      <c r="G47" s="33">
        <f t="shared" si="105"/>
        <v>20</v>
      </c>
      <c r="H47" s="33">
        <f t="shared" si="105"/>
        <v>25</v>
      </c>
      <c r="I47" s="33">
        <f t="shared" si="105"/>
        <v>30</v>
      </c>
      <c r="J47" s="33">
        <f t="shared" si="105"/>
        <v>35</v>
      </c>
      <c r="K47" s="33">
        <f t="shared" si="105"/>
        <v>40</v>
      </c>
      <c r="L47" s="33">
        <f t="shared" si="105"/>
        <v>45</v>
      </c>
      <c r="M47" s="33">
        <f t="shared" si="105"/>
        <v>55</v>
      </c>
      <c r="N47" s="38">
        <f t="shared" si="105"/>
        <v>65</v>
      </c>
      <c r="O47" s="11"/>
      <c r="P47" s="37">
        <f t="shared" si="110"/>
        <v>6</v>
      </c>
      <c r="Q47" s="33">
        <f t="shared" si="111"/>
        <v>16</v>
      </c>
      <c r="R47" s="33">
        <f t="shared" si="112"/>
        <v>21</v>
      </c>
      <c r="S47" s="33">
        <f t="shared" si="113"/>
        <v>26</v>
      </c>
      <c r="T47" s="33">
        <f t="shared" si="114"/>
        <v>31</v>
      </c>
      <c r="U47" s="33">
        <f t="shared" si="115"/>
        <v>36</v>
      </c>
      <c r="V47" s="33">
        <f t="shared" si="116"/>
        <v>41</v>
      </c>
      <c r="W47" s="33">
        <f t="shared" si="117"/>
        <v>46</v>
      </c>
      <c r="X47" s="33">
        <f t="shared" si="118"/>
        <v>56</v>
      </c>
      <c r="Y47" s="38">
        <f t="shared" si="119"/>
        <v>66</v>
      </c>
      <c r="Z47" s="11"/>
      <c r="AA47" s="37">
        <f t="shared" si="120"/>
        <v>8</v>
      </c>
      <c r="AB47" s="33">
        <f t="shared" si="121"/>
        <v>18</v>
      </c>
      <c r="AC47" s="33">
        <f t="shared" si="122"/>
        <v>23</v>
      </c>
      <c r="AD47" s="33">
        <f t="shared" si="123"/>
        <v>28</v>
      </c>
      <c r="AE47" s="33">
        <f t="shared" si="124"/>
        <v>33</v>
      </c>
      <c r="AF47" s="33">
        <f t="shared" si="125"/>
        <v>38</v>
      </c>
      <c r="AG47" s="33">
        <f t="shared" si="126"/>
        <v>43</v>
      </c>
      <c r="AH47" s="33">
        <f t="shared" si="127"/>
        <v>48</v>
      </c>
      <c r="AI47" s="33">
        <f t="shared" si="128"/>
        <v>58</v>
      </c>
      <c r="AJ47" s="38">
        <f t="shared" si="129"/>
        <v>68</v>
      </c>
      <c r="AK47" s="11"/>
      <c r="AL47" s="37">
        <f t="shared" si="130"/>
        <v>10</v>
      </c>
      <c r="AM47" s="33">
        <f t="shared" si="131"/>
        <v>20</v>
      </c>
      <c r="AN47" s="33">
        <f t="shared" si="132"/>
        <v>25</v>
      </c>
      <c r="AO47" s="33">
        <f t="shared" si="133"/>
        <v>30</v>
      </c>
      <c r="AP47" s="33">
        <f t="shared" si="134"/>
        <v>35</v>
      </c>
      <c r="AQ47" s="33">
        <f t="shared" si="135"/>
        <v>40</v>
      </c>
      <c r="AR47" s="33">
        <f t="shared" si="136"/>
        <v>45</v>
      </c>
      <c r="AS47" s="33">
        <f t="shared" si="137"/>
        <v>50</v>
      </c>
      <c r="AT47" s="33">
        <f t="shared" si="138"/>
        <v>60</v>
      </c>
      <c r="AU47" s="38">
        <f t="shared" si="139"/>
        <v>70</v>
      </c>
    </row>
    <row r="48" spans="2:47" ht="14.25" thickBot="1">
      <c r="B48" s="11"/>
      <c r="C48" s="17" t="s">
        <v>23</v>
      </c>
      <c r="D48" s="26"/>
      <c r="E48" s="39">
        <f t="shared" si="109"/>
        <v>5</v>
      </c>
      <c r="F48" s="40">
        <f t="shared" si="105"/>
        <v>15</v>
      </c>
      <c r="G48" s="40">
        <f t="shared" si="105"/>
        <v>20</v>
      </c>
      <c r="H48" s="40">
        <f t="shared" si="105"/>
        <v>25</v>
      </c>
      <c r="I48" s="40">
        <f t="shared" si="105"/>
        <v>30</v>
      </c>
      <c r="J48" s="40">
        <f t="shared" si="105"/>
        <v>35</v>
      </c>
      <c r="K48" s="40">
        <f t="shared" si="105"/>
        <v>40</v>
      </c>
      <c r="L48" s="40">
        <f t="shared" si="105"/>
        <v>45</v>
      </c>
      <c r="M48" s="40">
        <f t="shared" si="105"/>
        <v>55</v>
      </c>
      <c r="N48" s="41">
        <f t="shared" si="105"/>
        <v>65</v>
      </c>
      <c r="O48" s="1"/>
      <c r="P48" s="39">
        <f t="shared" si="110"/>
        <v>6</v>
      </c>
      <c r="Q48" s="40">
        <f t="shared" si="111"/>
        <v>16</v>
      </c>
      <c r="R48" s="40">
        <f t="shared" si="112"/>
        <v>21</v>
      </c>
      <c r="S48" s="40">
        <f t="shared" si="113"/>
        <v>26</v>
      </c>
      <c r="T48" s="40">
        <f t="shared" si="114"/>
        <v>31</v>
      </c>
      <c r="U48" s="40">
        <f t="shared" si="115"/>
        <v>36</v>
      </c>
      <c r="V48" s="40">
        <f t="shared" si="116"/>
        <v>41</v>
      </c>
      <c r="W48" s="40">
        <f t="shared" si="117"/>
        <v>46</v>
      </c>
      <c r="X48" s="40">
        <f t="shared" si="118"/>
        <v>56</v>
      </c>
      <c r="Y48" s="41">
        <f t="shared" si="119"/>
        <v>66</v>
      </c>
      <c r="Z48" s="1"/>
      <c r="AA48" s="39">
        <f t="shared" si="120"/>
        <v>8</v>
      </c>
      <c r="AB48" s="40">
        <f t="shared" si="121"/>
        <v>18</v>
      </c>
      <c r="AC48" s="40">
        <f t="shared" si="122"/>
        <v>23</v>
      </c>
      <c r="AD48" s="40">
        <f t="shared" si="123"/>
        <v>28</v>
      </c>
      <c r="AE48" s="40">
        <f t="shared" si="124"/>
        <v>33</v>
      </c>
      <c r="AF48" s="40">
        <f t="shared" si="125"/>
        <v>38</v>
      </c>
      <c r="AG48" s="40">
        <f t="shared" si="126"/>
        <v>43</v>
      </c>
      <c r="AH48" s="40">
        <f t="shared" si="127"/>
        <v>48</v>
      </c>
      <c r="AI48" s="40">
        <f t="shared" si="128"/>
        <v>58</v>
      </c>
      <c r="AJ48" s="41">
        <f t="shared" si="129"/>
        <v>68</v>
      </c>
      <c r="AK48" s="1"/>
      <c r="AL48" s="39">
        <f t="shared" si="130"/>
        <v>10</v>
      </c>
      <c r="AM48" s="40">
        <f t="shared" si="131"/>
        <v>20</v>
      </c>
      <c r="AN48" s="40">
        <f t="shared" si="132"/>
        <v>25</v>
      </c>
      <c r="AO48" s="40">
        <f t="shared" si="133"/>
        <v>30</v>
      </c>
      <c r="AP48" s="40">
        <f t="shared" si="134"/>
        <v>35</v>
      </c>
      <c r="AQ48" s="40">
        <f t="shared" si="135"/>
        <v>40</v>
      </c>
      <c r="AR48" s="40">
        <f t="shared" si="136"/>
        <v>45</v>
      </c>
      <c r="AS48" s="40">
        <f t="shared" si="137"/>
        <v>50</v>
      </c>
      <c r="AT48" s="40">
        <f t="shared" si="138"/>
        <v>60</v>
      </c>
      <c r="AU48" s="41">
        <f t="shared" si="139"/>
        <v>70</v>
      </c>
    </row>
  </sheetData>
  <mergeCells count="10">
    <mergeCell ref="E5:K5"/>
    <mergeCell ref="AA5:AG5"/>
    <mergeCell ref="B2:C2"/>
    <mergeCell ref="B3:C3"/>
    <mergeCell ref="L5:M5"/>
    <mergeCell ref="W5:X5"/>
    <mergeCell ref="AL5:AR5"/>
    <mergeCell ref="AS5:AT5"/>
    <mergeCell ref="AH5:AI5"/>
    <mergeCell ref="P5:V5"/>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AT46"/>
  <sheetViews>
    <sheetView workbookViewId="0" topLeftCell="A1">
      <selection activeCell="A1" sqref="A1"/>
    </sheetView>
  </sheetViews>
  <sheetFormatPr defaultColWidth="9.00390625" defaultRowHeight="13.5"/>
  <cols>
    <col min="1" max="1" width="1.625" style="0" customWidth="1"/>
    <col min="2" max="2" width="5.625" style="0" customWidth="1"/>
    <col min="3" max="3" width="8.125" style="0" customWidth="1"/>
    <col min="4" max="13" width="12.625" style="0" customWidth="1"/>
    <col min="14" max="14" width="1.625" style="0" customWidth="1"/>
    <col min="15" max="24" width="12.625" style="0" customWidth="1"/>
    <col min="25" max="25" width="1.625" style="0" customWidth="1"/>
    <col min="26" max="35" width="12.625" style="0" customWidth="1"/>
    <col min="36" max="36" width="1.625" style="0" customWidth="1"/>
    <col min="37" max="46" width="12.625" style="0" customWidth="1"/>
  </cols>
  <sheetData>
    <row r="1" ht="6" customHeight="1" thickBot="1"/>
    <row r="2" spans="2:46" ht="14.25" thickBot="1">
      <c r="B2" s="12"/>
      <c r="C2" s="14" t="s">
        <v>25</v>
      </c>
      <c r="D2" s="90" t="s">
        <v>40</v>
      </c>
      <c r="E2" s="91"/>
      <c r="F2" s="91"/>
      <c r="G2" s="91"/>
      <c r="H2" s="91"/>
      <c r="I2" s="91"/>
      <c r="J2" s="91"/>
      <c r="K2" s="91"/>
      <c r="L2" s="91"/>
      <c r="M2" s="92"/>
      <c r="N2" s="13"/>
      <c r="O2" s="90" t="s">
        <v>47</v>
      </c>
      <c r="P2" s="91"/>
      <c r="Q2" s="91"/>
      <c r="R2" s="91"/>
      <c r="S2" s="91"/>
      <c r="T2" s="91"/>
      <c r="U2" s="91"/>
      <c r="V2" s="91"/>
      <c r="W2" s="91"/>
      <c r="X2" s="92"/>
      <c r="Y2" s="18"/>
      <c r="Z2" s="90" t="s">
        <v>36</v>
      </c>
      <c r="AA2" s="91"/>
      <c r="AB2" s="91"/>
      <c r="AC2" s="91"/>
      <c r="AD2" s="91"/>
      <c r="AE2" s="91"/>
      <c r="AF2" s="91"/>
      <c r="AG2" s="91"/>
      <c r="AH2" s="91"/>
      <c r="AI2" s="92"/>
      <c r="AJ2" s="18"/>
      <c r="AK2" s="90" t="s">
        <v>37</v>
      </c>
      <c r="AL2" s="91"/>
      <c r="AM2" s="91"/>
      <c r="AN2" s="91"/>
      <c r="AO2" s="91"/>
      <c r="AP2" s="91"/>
      <c r="AQ2" s="91"/>
      <c r="AR2" s="91"/>
      <c r="AS2" s="91"/>
      <c r="AT2" s="92"/>
    </row>
    <row r="3" spans="2:46" ht="14.25" thickBot="1">
      <c r="B3" s="5" t="s">
        <v>0</v>
      </c>
      <c r="C3" s="15" t="s">
        <v>14</v>
      </c>
      <c r="D3" s="34">
        <f>IF('成功率'!E6=0,"---",('C武器'!$C$9+'C武器'!C$6)*100/'成功率'!E6)</f>
        <v>375</v>
      </c>
      <c r="E3" s="35">
        <f>IF('成功率'!F6=0,"---",('C武器'!$C$9+'C武器'!D$6)*100/'成功率'!F6)</f>
        <v>380</v>
      </c>
      <c r="F3" s="35">
        <f>IF('成功率'!G6=0,"---",('C武器'!$C$9+'C武器'!E$6)*100/'成功率'!G6)</f>
        <v>385</v>
      </c>
      <c r="G3" s="35">
        <f>IF('成功率'!H6=0,"---",('C武器'!$C$9+'C武器'!F$6)*100/'成功率'!H6)</f>
        <v>400</v>
      </c>
      <c r="H3" s="35">
        <f>IF('成功率'!I6=0,"---",('C武器'!$C$9+'C武器'!G$6)*100/'成功率'!I6)</f>
        <v>450</v>
      </c>
      <c r="I3" s="35">
        <f>IF('成功率'!J6=0,"---",('C武器'!$C$9+'C武器'!H$6)*100/'成功率'!J6)</f>
        <v>650</v>
      </c>
      <c r="J3" s="35">
        <f>IF('成功率'!K6=0,"---",('C武器'!$C$9+'C武器'!I$6)*100/'成功率'!K6)</f>
        <v>850</v>
      </c>
      <c r="K3" s="35">
        <f>IF('成功率'!L6=0,"---",('C武器'!$C$9+'C武器'!J$6)*100/'成功率'!L6)</f>
        <v>1350</v>
      </c>
      <c r="L3" s="35">
        <f>IF('成功率'!M6=0,"---",('C武器'!$C$9+'C武器'!K$6)*100/'成功率'!M6)</f>
        <v>4350</v>
      </c>
      <c r="M3" s="36">
        <f>IF('成功率'!N6=0,"---",('C武器'!$C$9+'C武器'!L$6)*100/'成功率'!N6)</f>
        <v>10350</v>
      </c>
      <c r="N3" s="10"/>
      <c r="O3" s="34">
        <f>IF('成功率'!P6=0,"---",('C武器'!$C$9+'C武器'!C$6)*100/'成功率'!P6)</f>
        <v>375</v>
      </c>
      <c r="P3" s="35">
        <f>IF('成功率'!Q6=0,"---",('C武器'!$C$9+'C武器'!D$6)*100/'成功率'!Q6)</f>
        <v>380</v>
      </c>
      <c r="Q3" s="35">
        <f>IF('成功率'!R6=0,"---",('C武器'!$C$9+'C武器'!E$6)*100/'成功率'!R6)</f>
        <v>385</v>
      </c>
      <c r="R3" s="35">
        <f>IF('成功率'!S6=0,"---",('C武器'!$C$9+'C武器'!F$6)*100/'成功率'!S6)</f>
        <v>400</v>
      </c>
      <c r="S3" s="35">
        <f>IF('成功率'!T6=0,"---",('C武器'!$C$9+'C武器'!G$6)*100/'成功率'!T6)</f>
        <v>450</v>
      </c>
      <c r="T3" s="35">
        <f>IF('成功率'!U6=0,"---",('C武器'!$C$9+'C武器'!H$6)*100/'成功率'!U6)</f>
        <v>650</v>
      </c>
      <c r="U3" s="35">
        <f>IF('成功率'!V6=0,"---",('C武器'!$C$9+'C武器'!I$6)*100/'成功率'!V6)</f>
        <v>850</v>
      </c>
      <c r="V3" s="35">
        <f>IF('成功率'!W6=0,"---",('C武器'!$C$9+'C武器'!J$6)*100/'成功率'!W6)</f>
        <v>1350</v>
      </c>
      <c r="W3" s="35">
        <f>IF('成功率'!X6=0,"---",('C武器'!$C$9+'C武器'!K$6)*100/'成功率'!X6)</f>
        <v>4350</v>
      </c>
      <c r="X3" s="36">
        <f>IF('成功率'!Y6=0,"---",('C武器'!$C$9+'C武器'!L$6)*100/'成功率'!Y6)</f>
        <v>10350</v>
      </c>
      <c r="Y3" s="10"/>
      <c r="Z3" s="34">
        <f>IF('成功率'!AA6=0,"---",('C武器'!$C$9+'C武器'!C$6)*100/'成功率'!AA6)</f>
        <v>375</v>
      </c>
      <c r="AA3" s="35">
        <f>IF('成功率'!AB6=0,"---",('C武器'!$C$9+'C武器'!D$6)*100/'成功率'!AB6)</f>
        <v>380</v>
      </c>
      <c r="AB3" s="35">
        <f>IF('成功率'!AC6=0,"---",('C武器'!$C$9+'C武器'!E$6)*100/'成功率'!AC6)</f>
        <v>385</v>
      </c>
      <c r="AC3" s="35">
        <f>IF('成功率'!AD6=0,"---",('C武器'!$C$9+'C武器'!F$6)*100/'成功率'!AD6)</f>
        <v>400</v>
      </c>
      <c r="AD3" s="35">
        <f>IF('成功率'!AE6=0,"---",('C武器'!$C$9+'C武器'!G$6)*100/'成功率'!AE6)</f>
        <v>450</v>
      </c>
      <c r="AE3" s="35">
        <f>IF('成功率'!AF6=0,"---",('C武器'!$C$9+'C武器'!H$6)*100/'成功率'!AF6)</f>
        <v>650</v>
      </c>
      <c r="AF3" s="35">
        <f>IF('成功率'!AG6=0,"---",('C武器'!$C$9+'C武器'!I$6)*100/'成功率'!AG6)</f>
        <v>850</v>
      </c>
      <c r="AG3" s="35">
        <f>IF('成功率'!AH6=0,"---",('C武器'!$C$9+'C武器'!J$6)*100/'成功率'!AH6)</f>
        <v>1350</v>
      </c>
      <c r="AH3" s="35">
        <f>IF('成功率'!AI6=0,"---",('C武器'!$C$9+'C武器'!K$6)*100/'成功率'!AI6)</f>
        <v>4350</v>
      </c>
      <c r="AI3" s="36">
        <f>IF('成功率'!AJ6=0,"---",('C武器'!$C$9+'C武器'!L$6)*100/'成功率'!AJ6)</f>
        <v>10350</v>
      </c>
      <c r="AJ3" s="10"/>
      <c r="AK3" s="34">
        <f>IF('成功率'!AL6=0,"---",('C武器'!$C$9+'C武器'!C$6)*100/'成功率'!AL6)</f>
        <v>375</v>
      </c>
      <c r="AL3" s="35">
        <f>IF('成功率'!AM6=0,"---",('C武器'!$C$9+'C武器'!D$6)*100/'成功率'!AM6)</f>
        <v>380</v>
      </c>
      <c r="AM3" s="35">
        <f>IF('成功率'!AN6=0,"---",('C武器'!$C$9+'C武器'!E$6)*100/'成功率'!AN6)</f>
        <v>385</v>
      </c>
      <c r="AN3" s="35">
        <f>IF('成功率'!AO6=0,"---",('C武器'!$C$9+'C武器'!F$6)*100/'成功率'!AO6)</f>
        <v>400</v>
      </c>
      <c r="AO3" s="35">
        <f>IF('成功率'!AP6=0,"---",('C武器'!$C$9+'C武器'!G$6)*100/'成功率'!AP6)</f>
        <v>450</v>
      </c>
      <c r="AP3" s="35">
        <f>IF('成功率'!AQ6=0,"---",('C武器'!$C$9+'C武器'!H$6)*100/'成功率'!AQ6)</f>
        <v>650</v>
      </c>
      <c r="AQ3" s="35">
        <f>IF('成功率'!AR6=0,"---",('C武器'!$C$9+'C武器'!I$6)*100/'成功率'!AR6)</f>
        <v>850</v>
      </c>
      <c r="AR3" s="35">
        <f>IF('成功率'!AS6=0,"---",('C武器'!$C$9+'C武器'!J$6)*100/'成功率'!AS6)</f>
        <v>1350</v>
      </c>
      <c r="AS3" s="35">
        <f>IF('成功率'!AT6=0,"---",('C武器'!$C$9+'C武器'!K$6)*100/'成功率'!AT6)</f>
        <v>4350</v>
      </c>
      <c r="AT3" s="36">
        <f>IF('成功率'!AU6=0,"---",('C武器'!$C$9+'C武器'!L$6)*100/'成功率'!AU6)</f>
        <v>10350</v>
      </c>
    </row>
    <row r="4" spans="2:46" ht="13.5">
      <c r="B4" s="11"/>
      <c r="C4" s="30" t="s">
        <v>15</v>
      </c>
      <c r="D4" s="37">
        <f>IF('成功率'!E7=0,"---",('C武器'!$H27+'C武器'!C$6)*100/'成功率'!E7)</f>
        <v>419.9475065616798</v>
      </c>
      <c r="E4" s="33">
        <f>IF('成功率'!F7=0,"---",('C武器'!$H27+'C武器'!D$6)*100/'成功率'!F7)</f>
        <v>422.97650130548305</v>
      </c>
      <c r="F4" s="33">
        <f>IF('成功率'!G7=0,"---",('C武器'!$H27+'C武器'!E$6)*100/'成功率'!G7)</f>
        <v>427.0833333333333</v>
      </c>
      <c r="G4" s="33">
        <f>IF('成功率'!H7=0,"---",('C武器'!$H27+'C武器'!F$6)*100/'成功率'!H7)</f>
        <v>441.5584415584416</v>
      </c>
      <c r="H4" s="33">
        <f>IF('成功率'!I7=0,"---",('C武器'!$H27+'C武器'!G$6)*100/'成功率'!I7)</f>
        <v>492.2279792746114</v>
      </c>
      <c r="I4" s="33">
        <f>IF('成功率'!J7=0,"---",('C武器'!$H27+'C武器'!H$6)*100/'成功率'!J7)</f>
        <v>697.6744186046511</v>
      </c>
      <c r="J4" s="33">
        <f>IF('成功率'!K7=0,"---",('C武器'!$H27+'C武器'!I$6)*100/'成功率'!K7)</f>
        <v>902.0618556701031</v>
      </c>
      <c r="K4" s="33">
        <f>IF('成功率'!L7=0,"---",('C武器'!$H27+'C武器'!J$6)*100/'成功率'!L7)</f>
        <v>1413.8817480719795</v>
      </c>
      <c r="L4" s="33">
        <f>IF('成功率'!M7=0,"---",('C武器'!$H27+'C武器'!K$6)*100/'成功率'!M7)</f>
        <v>4475.703324808184</v>
      </c>
      <c r="M4" s="38">
        <f>IF('成功率'!N7=0,"---",('C武器'!$H27+'C武器'!L$6)*100/'成功率'!N7)</f>
        <v>10559.796437659033</v>
      </c>
      <c r="N4" s="11"/>
      <c r="O4" s="37">
        <f>IF('成功率'!P7=0,"---",('C武器'!$C27+'C武器'!C$6)*100/'成功率'!P7)</f>
        <v>415.5844155844156</v>
      </c>
      <c r="P4" s="33">
        <f>IF('成功率'!Q7=0,"---",('C武器'!$C27+'C武器'!D$6)*100/'成功率'!Q7)</f>
        <v>418.6046511627907</v>
      </c>
      <c r="Q4" s="33">
        <f>IF('成功率'!R7=0,"---",('C武器'!$C27+'C武器'!E$6)*100/'成功率'!R7)</f>
        <v>422.680412371134</v>
      </c>
      <c r="R4" s="33">
        <f>IF('成功率'!S7=0,"---",('C武器'!$C27+'C武器'!F$6)*100/'成功率'!S7)</f>
        <v>437.0179948586118</v>
      </c>
      <c r="S4" s="33">
        <f>IF('成功率'!T7=0,"---",('C武器'!$C27+'C武器'!G$6)*100/'成功率'!T7)</f>
        <v>487.1794871794872</v>
      </c>
      <c r="T4" s="33">
        <f>IF('成功率'!U7=0,"---",('C武器'!$C27+'C武器'!H$6)*100/'成功率'!U7)</f>
        <v>690.537084398977</v>
      </c>
      <c r="U4" s="33">
        <f>IF('成功率'!V7=0,"---",('C武器'!$C27+'C武器'!I$6)*100/'成功率'!V7)</f>
        <v>892.8571428571429</v>
      </c>
      <c r="V4" s="33">
        <f>IF('成功率'!W7=0,"---",('C武器'!$C27+'C武器'!J$6)*100/'成功率'!W7)</f>
        <v>1399.4910941475828</v>
      </c>
      <c r="W4" s="33">
        <f>IF('成功率'!X7=0,"---",('C武器'!$C27+'C武器'!K$6)*100/'成功率'!X7)</f>
        <v>4430.379746835443</v>
      </c>
      <c r="X4" s="38">
        <f>IF('成功率'!Y7=0,"---",('C武器'!$C27+'C武器'!L$6)*100/'成功率'!Y7)</f>
        <v>10453.400503778337</v>
      </c>
      <c r="Y4" s="11"/>
      <c r="Z4" s="37">
        <f>IF('成功率'!AA7=0,"---",('C武器'!$H14+'C武器'!C$6)*100/'成功率'!AA7)</f>
        <v>407.1246819338422</v>
      </c>
      <c r="AA4" s="33">
        <f>IF('成功率'!AB7=0,"---",('C武器'!$H14+'C武器'!D$6)*100/'成功率'!AB7)</f>
        <v>410.126582278481</v>
      </c>
      <c r="AB4" s="33">
        <f>IF('成功率'!AC7=0,"---",('C武器'!$H14+'C武器'!E$6)*100/'成功率'!AC7)</f>
        <v>414.14141414141415</v>
      </c>
      <c r="AC4" s="33">
        <f>IF('成功率'!AD7=0,"---",('C武器'!$H14+'C武器'!F$6)*100/'成功率'!AD7)</f>
        <v>428.2115869017632</v>
      </c>
      <c r="AD4" s="33">
        <f>IF('成功率'!AE7=0,"---",('C武器'!$H14+'C武器'!G$6)*100/'成功率'!AE7)</f>
        <v>477.38693467336685</v>
      </c>
      <c r="AE4" s="33">
        <f>IF('成功率'!AF7=0,"---",('C武器'!$H14+'C武器'!H$6)*100/'成功率'!AF7)</f>
        <v>676.6917293233083</v>
      </c>
      <c r="AF4" s="33">
        <f>IF('成功率'!AG7=0,"---",('C武器'!$H14+'C武器'!I$6)*100/'成功率'!AG7)</f>
        <v>875</v>
      </c>
      <c r="AG4" s="33">
        <f>IF('成功率'!AH7=0,"---",('C武器'!$H14+'C武器'!J$6)*100/'成功率'!AH7)</f>
        <v>1375</v>
      </c>
      <c r="AH4" s="33">
        <f>IF('成功率'!AI7=0,"---",('C武器'!$H14+'C武器'!K$6)*100/'成功率'!AI7)</f>
        <v>4375</v>
      </c>
      <c r="AI4" s="38">
        <f>IF('成功率'!AJ7=0,"---",('C武器'!$H14+'C武器'!L$6)*100/'成功率'!AJ7)</f>
        <v>10375</v>
      </c>
      <c r="AJ4" s="11"/>
      <c r="AK4" s="37">
        <f>IF('成功率'!AL7=0,"---",('C武器'!$C14+'C武器'!C$6)*100/'成功率'!AL7)</f>
        <v>400</v>
      </c>
      <c r="AL4" s="33">
        <f>IF('成功率'!AM7=0,"---",('C武器'!$C14+'C武器'!D$6)*100/'成功率'!AM7)</f>
        <v>405</v>
      </c>
      <c r="AM4" s="33">
        <f>IF('成功率'!AN7=0,"---",('C武器'!$C14+'C武器'!E$6)*100/'成功率'!AN7)</f>
        <v>410</v>
      </c>
      <c r="AN4" s="33">
        <f>IF('成功率'!AO7=0,"---",('C武器'!$C14+'C武器'!F$6)*100/'成功率'!AO7)</f>
        <v>425</v>
      </c>
      <c r="AO4" s="33">
        <f>IF('成功率'!AP7=0,"---",('C武器'!$C14+'C武器'!G$6)*100/'成功率'!AP7)</f>
        <v>475</v>
      </c>
      <c r="AP4" s="33">
        <f>IF('成功率'!AQ7=0,"---",('C武器'!$C14+'C武器'!H$6)*100/'成功率'!AQ7)</f>
        <v>675</v>
      </c>
      <c r="AQ4" s="33">
        <f>IF('成功率'!AR7=0,"---",('C武器'!$C14+'C武器'!I$6)*100/'成功率'!AR7)</f>
        <v>875</v>
      </c>
      <c r="AR4" s="33">
        <f>IF('成功率'!AS7=0,"---",('C武器'!$C14+'C武器'!J$6)*100/'成功率'!AS7)</f>
        <v>1375</v>
      </c>
      <c r="AS4" s="33">
        <f>IF('成功率'!AT7=0,"---",('C武器'!$C14+'C武器'!K$6)*100/'成功率'!AT7)</f>
        <v>4375</v>
      </c>
      <c r="AT4" s="38">
        <f>IF('成功率'!AU7=0,"---",('C武器'!$C14+'C武器'!L$6)*100/'成功率'!AU7)</f>
        <v>10375</v>
      </c>
    </row>
    <row r="5" spans="2:46" ht="13.5">
      <c r="B5" s="11"/>
      <c r="C5" s="30" t="s">
        <v>16</v>
      </c>
      <c r="D5" s="37">
        <f>IF('成功率'!E8=0,"---",('C武器'!$H28+'C武器'!C$6)*100/'成功率'!E8)</f>
        <v>491.6547033830716</v>
      </c>
      <c r="E5" s="33">
        <f>IF('成功率'!F8=0,"---",('C武器'!$H28+'C武器'!D$6)*100/'成功率'!F8)</f>
        <v>491.74590881057895</v>
      </c>
      <c r="F5" s="33">
        <f>IF('成功率'!G8=0,"---",('C武器'!$H28+'C武器'!E$6)*100/'成功率'!G8)</f>
        <v>494.50815930617364</v>
      </c>
      <c r="G5" s="33">
        <f>IF('成功率'!H8=0,"---",('C武器'!$H28+'C武器'!F$6)*100/'成功率'!H8)</f>
        <v>508.0513584450592</v>
      </c>
      <c r="H5" s="33">
        <f>IF('成功率'!I8=0,"---",('C武器'!$H28+'C武器'!G$6)*100/'成功率'!I8)</f>
        <v>559.083340388903</v>
      </c>
      <c r="I5" s="33">
        <f>IF('成功率'!J8=0,"---",('C武器'!$H28+'C武器'!H$6)*100/'成功率'!J8)</f>
        <v>769.9973332210478</v>
      </c>
      <c r="J5" s="33">
        <f>IF('成功率'!K8=0,"---",('C武器'!$H28+'C武器'!I$6)*100/'成功率'!K8)</f>
        <v>978.6675601719998</v>
      </c>
      <c r="K5" s="33">
        <f>IF('成功率'!L8=0,"---",('C武器'!$H28+'C武器'!J$6)*100/'成功率'!L8)</f>
        <v>1502.5899540335236</v>
      </c>
      <c r="L5" s="33">
        <f>IF('成功率'!M8=0,"---",('C武器'!$H28+'C武器'!K$6)*100/'成功率'!M8)</f>
        <v>4628.21728435778</v>
      </c>
      <c r="M5" s="38">
        <f>IF('成功率'!N8=0,"---",('C武器'!$H28+'C武器'!L$6)*100/'成功率'!N8)</f>
        <v>10797.873063794486</v>
      </c>
      <c r="N5" s="11"/>
      <c r="O5" s="37">
        <f>IF('成功率'!P8=0,"---",('C武器'!$C28+'C武器'!C$6)*100/'成功率'!P8)</f>
        <v>481.513022496629</v>
      </c>
      <c r="P5" s="33">
        <f>IF('成功率'!Q8=0,"---",('C武器'!$C28+'C武器'!D$6)*100/'成功率'!Q8)</f>
        <v>481.71288171288165</v>
      </c>
      <c r="Q5" s="33">
        <f>IF('成功率'!R8=0,"---",('C武器'!$C28+'C武器'!E$6)*100/'成功率'!R8)</f>
        <v>484.49937159614575</v>
      </c>
      <c r="R5" s="33">
        <f>IF('成功率'!S8=0,"---",('C武器'!$C28+'C武器'!F$6)*100/'成功率'!S8)</f>
        <v>497.9512466143482</v>
      </c>
      <c r="S5" s="33">
        <f>IF('成功率'!T8=0,"---",('C武器'!$C28+'C武器'!G$6)*100/'成功率'!T8)</f>
        <v>548.494059132357</v>
      </c>
      <c r="T5" s="33">
        <f>IF('成功率'!U8=0,"---",('C武器'!$C28+'C武器'!H$6)*100/'成功率'!U8)</f>
        <v>757.2321858036145</v>
      </c>
      <c r="U5" s="33">
        <f>IF('成功率'!V8=0,"---",('C武器'!$C28+'C武器'!I$6)*100/'成功率'!V8)</f>
        <v>963.7730690362271</v>
      </c>
      <c r="V5" s="33">
        <f>IF('成功率'!W8=0,"---",('C武器'!$C28+'C武器'!J$6)*100/'成功率'!W8)</f>
        <v>1482.2873461616916</v>
      </c>
      <c r="W5" s="33">
        <f>IF('成功率'!X8=0,"---",('C武器'!$C28+'C武器'!K$6)*100/'成功率'!X8)</f>
        <v>4575.735145683331</v>
      </c>
      <c r="X5" s="38">
        <f>IF('成功率'!Y8=0,"---",('C武器'!$C28+'C武器'!L$6)*100/'成功率'!Y8)</f>
        <v>10682.650682650681</v>
      </c>
      <c r="Y5" s="11"/>
      <c r="Z5" s="37">
        <f>IF('成功率'!AA8=0,"---",('C武器'!$H15+'C武器'!C$6)*100/'成功率'!AA8)</f>
        <v>462.16543522336065</v>
      </c>
      <c r="AA5" s="33">
        <f>IF('成功率'!AB8=0,"---",('C武器'!$H15+'C武器'!D$6)*100/'成功率'!AB8)</f>
        <v>462.56580098819285</v>
      </c>
      <c r="AB5" s="33">
        <f>IF('成功率'!AC8=0,"---",('C武器'!$H15+'C武器'!E$6)*100/'成功率'!AC8)</f>
        <v>465.3944020356234</v>
      </c>
      <c r="AC5" s="33">
        <f>IF('成功率'!AD8=0,"---",('C武器'!$H15+'C武器'!F$6)*100/'成功率'!AD8)</f>
        <v>478.66458841240024</v>
      </c>
      <c r="AD5" s="33">
        <f>IF('成功率'!AE8=0,"---",('C武器'!$H15+'C武器'!G$6)*100/'成功率'!AE8)</f>
        <v>528.254877014419</v>
      </c>
      <c r="AE5" s="33">
        <f>IF('成功率'!AF8=0,"---",('C武器'!$H15+'C武器'!H$6)*100/'成功率'!AF8)</f>
        <v>732.7716911231526</v>
      </c>
      <c r="AF5" s="33">
        <f>IF('成功率'!AG8=0,"---",('C武器'!$H15+'C武器'!I$6)*100/'成功率'!AG8)</f>
        <v>935.1800844678786</v>
      </c>
      <c r="AG5" s="33">
        <f>IF('成功率'!AH8=0,"---",('C武器'!$H15+'C武器'!J$6)*100/'成功率'!AH8)</f>
        <v>1443.2048019834278</v>
      </c>
      <c r="AH5" s="33">
        <f>IF('成功率'!AI8=0,"---",('C武器'!$H15+'C武器'!K$6)*100/'成功率'!AI8)</f>
        <v>4474.238255770399</v>
      </c>
      <c r="AI5" s="38">
        <f>IF('成功率'!AJ8=0,"---",('C武器'!$H15+'C武器'!L$6)*100/'成功率'!AJ8)</f>
        <v>10459.421790888286</v>
      </c>
      <c r="AJ5" s="11"/>
      <c r="AK5" s="37">
        <f>IF('成功率'!AL8=0,"---",('C武器'!$C15+'C武器'!C$6)*100/'成功率'!AL8)</f>
        <v>445.0261780104712</v>
      </c>
      <c r="AL5" s="33">
        <f>IF('成功率'!AM8=0,"---",('C武器'!$C15+'C武器'!D$6)*100/'成功率'!AM8)</f>
        <v>445.5958549222798</v>
      </c>
      <c r="AM5" s="33">
        <f>IF('成功率'!AN8=0,"---",('C武器'!$C15+'C武器'!E$6)*100/'成功率'!AN8)</f>
        <v>448.45360824742266</v>
      </c>
      <c r="AN5" s="33">
        <f>IF('成功率'!AO8=0,"---",('C武器'!$C15+'C武器'!F$6)*100/'成功率'!AO8)</f>
        <v>461.53846153846155</v>
      </c>
      <c r="AO5" s="33">
        <f>IF('成功率'!AP8=0,"---",('C武器'!$C15+'C武器'!G$6)*100/'成功率'!AP8)</f>
        <v>510.2040816326531</v>
      </c>
      <c r="AP5" s="33">
        <f>IF('成功率'!AQ8=0,"---",('C武器'!$C15+'C武器'!H$6)*100/'成功率'!AQ8)</f>
        <v>710.6598984771574</v>
      </c>
      <c r="AQ5" s="33">
        <f>IF('成功率'!AR8=0,"---",('C武器'!$C15+'C武器'!I$6)*100/'成功率'!AR8)</f>
        <v>909.0909090909091</v>
      </c>
      <c r="AR5" s="33">
        <f>IF('成功率'!AS8=0,"---",('C武器'!$C15+'C武器'!J$6)*100/'成功率'!AS8)</f>
        <v>1407.035175879397</v>
      </c>
      <c r="AS5" s="33">
        <f>IF('成功率'!AT8=0,"---",('C武器'!$C15+'C武器'!K$6)*100/'成功率'!AT8)</f>
        <v>4400</v>
      </c>
      <c r="AT5" s="38">
        <f>IF('成功率'!AU8=0,"---",('C武器'!$C15+'C武器'!L$6)*100/'成功率'!AU8)</f>
        <v>10400</v>
      </c>
    </row>
    <row r="6" spans="2:46" ht="13.5">
      <c r="B6" s="11"/>
      <c r="C6" s="16" t="s">
        <v>17</v>
      </c>
      <c r="D6" s="37">
        <f>IF('成功率'!E9=0,"---",('C武器'!$H29+'C武器'!C$6)*100/'成功率'!E9)</f>
        <v>637.8453128186069</v>
      </c>
      <c r="E6" s="33">
        <f>IF('成功率'!F9=0,"---",('C武器'!$H29+'C武器'!D$6)*100/'成功率'!F9)</f>
        <v>628.4996426302067</v>
      </c>
      <c r="F6" s="33">
        <f>IF('成功率'!G9=0,"---",('C武器'!$H29+'C武器'!E$6)*100/'成功率'!G9)</f>
        <v>626.9698849798472</v>
      </c>
      <c r="G6" s="33">
        <f>IF('成功率'!H9=0,"---",('C武器'!$H29+'C武器'!F$6)*100/'成功率'!H9)</f>
        <v>637.2408275094961</v>
      </c>
      <c r="H6" s="33">
        <f>IF('成功率'!I9=0,"---",('C武器'!$H29+'C武器'!G$6)*100/'成功率'!I9)</f>
        <v>687.970585329153</v>
      </c>
      <c r="I6" s="33">
        <f>IF('成功率'!J9=0,"---",('C武器'!$H29+'C武器'!H$6)*100/'成功率'!J9)</f>
        <v>909.9479349230708</v>
      </c>
      <c r="J6" s="33">
        <f>IF('成功率'!K9=0,"---",('C武器'!$H29+'C武器'!I$6)*100/'成功率'!K9)</f>
        <v>1126.8803447534904</v>
      </c>
      <c r="K6" s="33">
        <f>IF('成功率'!L9=0,"---",('C武器'!$H29+'C武器'!J$6)*100/'成功率'!L9)</f>
        <v>1676.0165206551364</v>
      </c>
      <c r="L6" s="33">
        <f>IF('成功率'!M9=0,"---",('C武器'!$H29+'C武器'!K$6)*100/'成功率'!M9)</f>
        <v>4935.884289431947</v>
      </c>
      <c r="M6" s="38">
        <f>IF('成功率'!N9=0,"---",('C武器'!$H29+'C武器'!L$6)*100/'成功率'!N9)</f>
        <v>11281.34914342266</v>
      </c>
      <c r="N6" s="11"/>
      <c r="O6" s="37">
        <f>IF('成功率'!P9=0,"---",('C武器'!$C29+'C武器'!C$6)*100/'成功率'!P9)</f>
        <v>617.6988079227183</v>
      </c>
      <c r="P6" s="33">
        <f>IF('成功率'!Q9=0,"---",('C武器'!$C29+'C武器'!D$6)*100/'成功率'!Q9)</f>
        <v>608.9440744007488</v>
      </c>
      <c r="Q6" s="33">
        <f>IF('成功率'!R9=0,"---",('C武器'!$C29+'C武器'!E$6)*100/'成功率'!R9)</f>
        <v>607.6623794077988</v>
      </c>
      <c r="R6" s="33">
        <f>IF('成功率'!S9=0,"---",('C武器'!$C29+'C武器'!F$6)*100/'成功率'!S9)</f>
        <v>618.0383982518941</v>
      </c>
      <c r="S6" s="33">
        <f>IF('成功率'!T9=0,"---",('C武器'!$C29+'C武器'!G$6)*100/'成功率'!T9)</f>
        <v>668.405772984631</v>
      </c>
      <c r="T6" s="33">
        <f>IF('成功率'!U9=0,"---",('C武器'!$C29+'C武器'!H$6)*100/'成功率'!U9)</f>
        <v>888.0829801098057</v>
      </c>
      <c r="U6" s="33">
        <f>IF('成功率'!V9=0,"---",('C武器'!$C29+'C武器'!I$6)*100/'成功率'!V9)</f>
        <v>1102.8236207827292</v>
      </c>
      <c r="V6" s="33">
        <f>IF('成功率'!W9=0,"---",('C武器'!$C29+'C武器'!J$6)*100/'成功率'!W9)</f>
        <v>1646.12558055181</v>
      </c>
      <c r="W6" s="33">
        <f>IF('成功率'!X9=0,"---",('C武器'!$C29+'C武器'!K$6)*100/'成功率'!X9)</f>
        <v>4871.209807061553</v>
      </c>
      <c r="X6" s="38">
        <f>IF('成功率'!Y9=0,"---",('C武器'!$C29+'C武器'!L$6)*100/'成功率'!Y9)</f>
        <v>11150.545768613436</v>
      </c>
      <c r="Y6" s="11"/>
      <c r="Z6" s="37">
        <f>IF('成功率'!AA9=0,"---",('C武器'!$H16+'C武器'!C$6)*100/'成功率'!AA9)</f>
        <v>579.9588514563817</v>
      </c>
      <c r="AA6" s="33">
        <f>IF('成功率'!AB9=0,"---",('C武器'!$H16+'C武器'!D$6)*100/'成功率'!AB9)</f>
        <v>572.2853897946054</v>
      </c>
      <c r="AB6" s="33">
        <f>IF('成功率'!AC9=0,"---",('C武器'!$H16+'C武器'!E$6)*100/'成功率'!AC9)</f>
        <v>571.4545232452421</v>
      </c>
      <c r="AC6" s="33">
        <f>IF('成功率'!AD9=0,"---",('C武器'!$H16+'C武器'!F$6)*100/'成功率'!AD9)</f>
        <v>582.0061763901825</v>
      </c>
      <c r="AD6" s="33">
        <f>IF('成功率'!AE9=0,"---",('C武器'!$H16+'C武器'!G$6)*100/'成功率'!AE9)</f>
        <v>631.6465564307423</v>
      </c>
      <c r="AE6" s="33">
        <f>IF('成功率'!AF9=0,"---",('C武器'!$H16+'C武器'!H$6)*100/'成功率'!AF9)</f>
        <v>846.8504835815119</v>
      </c>
      <c r="AF6" s="33">
        <f>IF('成功率'!AG9=0,"---",('C武器'!$H16+'C武器'!I$6)*100/'成功率'!AG9)</f>
        <v>1057.3246540916052</v>
      </c>
      <c r="AG6" s="33">
        <f>IF('成功率'!AH9=0,"---",('C武器'!$H16+'C武器'!J$6)*100/'成功率'!AH9)</f>
        <v>1589.310255677566</v>
      </c>
      <c r="AH6" s="33">
        <f>IF('成功率'!AI9=0,"---",('C武器'!$H16+'C武器'!K$6)*100/'成功率'!AI9)</f>
        <v>4746.9845055567675</v>
      </c>
      <c r="AI6" s="38">
        <f>IF('成功率'!AJ9=0,"---",('C武器'!$H16+'C武器'!L$6)*100/'成功率'!AJ9)</f>
        <v>10898.088995024335</v>
      </c>
      <c r="AJ6" s="11"/>
      <c r="AK6" s="37">
        <f>IF('成功率'!AL9=0,"---",('C武器'!$C16+'C武器'!C$6)*100/'成功率'!AL9)</f>
        <v>546.5420674540363</v>
      </c>
      <c r="AL6" s="33">
        <f>IF('成功率'!AM9=0,"---",('C武器'!$C16+'C武器'!D$6)*100/'成功率'!AM9)</f>
        <v>539.8024750118991</v>
      </c>
      <c r="AM6" s="33">
        <f>IF('成功率'!AN9=0,"---",('C武器'!$C16+'C武器'!E$6)*100/'成功率'!AN9)</f>
        <v>539.3552561915407</v>
      </c>
      <c r="AN6" s="33">
        <f>IF('成功率'!AO9=0,"---",('C武器'!$C16+'C武器'!F$6)*100/'成功率'!AO9)</f>
        <v>550.0290866783014</v>
      </c>
      <c r="AO6" s="33">
        <f>IF('成功率'!AP9=0,"---",('C武器'!$C16+'C武器'!G$6)*100/'成功率'!AP9)</f>
        <v>598.9298659455727</v>
      </c>
      <c r="AP6" s="33">
        <f>IF('成功率'!AQ9=0,"---",('C武器'!$C16+'C武器'!H$6)*100/'成功率'!AQ9)</f>
        <v>809.81106305486</v>
      </c>
      <c r="AQ6" s="33">
        <f>IF('成功率'!AR9=0,"---",('C武器'!$C16+'C武器'!I$6)*100/'成功率'!AR9)</f>
        <v>1016.1571806564207</v>
      </c>
      <c r="AR6" s="33">
        <f>IF('成功率'!AS9=0,"---",('C武器'!$C16+'C武器'!J$6)*100/'成功率'!AS9)</f>
        <v>1537.2618915005012</v>
      </c>
      <c r="AS6" s="33">
        <f>IF('成功率'!AT9=0,"---",('C武器'!$C16+'C武器'!K$6)*100/'成功率'!AT9)</f>
        <v>4630.235602094241</v>
      </c>
      <c r="AT6" s="38">
        <f>IF('成功率'!AU9=0,"---",('C武器'!$C16+'C武器'!L$6)*100/'成功率'!AU9)</f>
        <v>10658.189977561706</v>
      </c>
    </row>
    <row r="7" spans="2:46" ht="13.5">
      <c r="B7" s="11"/>
      <c r="C7" s="30" t="s">
        <v>18</v>
      </c>
      <c r="D7" s="37">
        <f>IF('成功率'!E10=0,"---",('C武器'!$H30+'C武器'!C$6)*100/'成功率'!E10)</f>
        <v>1051.5643306126567</v>
      </c>
      <c r="E7" s="33">
        <f>IF('成功率'!F10=0,"---",('C武器'!$H30+'C武器'!D$6)*100/'成功率'!F10)</f>
        <v>995.408916636132</v>
      </c>
      <c r="F7" s="33">
        <f>IF('成功率'!G10=0,"---",('C武器'!$H30+'C武器'!E$6)*100/'成功率'!G10)</f>
        <v>973.4851249703634</v>
      </c>
      <c r="G7" s="33">
        <f>IF('成功率'!H10=0,"---",('C武器'!$H30+'C武器'!F$6)*100/'成功率'!H10)</f>
        <v>967.0998356854959</v>
      </c>
      <c r="H7" s="33">
        <f>IF('成功率'!I10=0,"---",('C武器'!$H30+'C武器'!G$6)*100/'成功率'!I10)</f>
        <v>1009.6803958053432</v>
      </c>
      <c r="I7" s="33">
        <f>IF('成功率'!J10=0,"---",('C武器'!$H30+'C武器'!H$6)*100/'成功率'!J10)</f>
        <v>1252.6620067295232</v>
      </c>
      <c r="J7" s="33">
        <f>IF('成功率'!K10=0,"---",('C武器'!$H30+'C武器'!I$6)*100/'成功率'!K10)</f>
        <v>1482.8551118155883</v>
      </c>
      <c r="K7" s="33">
        <f>IF('成功率'!L10=0,"---",('C武器'!$H30+'C武器'!J$6)*100/'成功率'!L10)</f>
        <v>2085.85882689724</v>
      </c>
      <c r="L7" s="33">
        <f>IF('成功率'!M10=0,"---",('C武器'!$H30+'C武器'!K$6)*100/'成功率'!M10)</f>
        <v>5642.646201194935</v>
      </c>
      <c r="M7" s="38">
        <f>IF('成功率'!N10=0,"---",('C武器'!$H30+'C武器'!L$6)*100/'成功率'!N10)</f>
        <v>12356.941726720754</v>
      </c>
      <c r="N7" s="11"/>
      <c r="O7" s="37">
        <f>IF('成功率'!P10=0,"---",('C武器'!$C30+'C武器'!C$6)*100/'成功率'!P10)</f>
        <v>1004.2259990599981</v>
      </c>
      <c r="P7" s="33">
        <f>IF('成功率'!Q10=0,"---",('C武器'!$C30+'C武器'!D$6)*100/'成功率'!Q10)</f>
        <v>951.7348946385057</v>
      </c>
      <c r="Q7" s="33">
        <f>IF('成功率'!R10=0,"---",('C武器'!$C30+'C武器'!E$6)*100/'成功率'!R10)</f>
        <v>931.3947527649258</v>
      </c>
      <c r="R7" s="33">
        <f>IF('成功率'!S10=0,"---",('C武器'!$C30+'C武器'!F$6)*100/'成功率'!S10)</f>
        <v>926.2850414194348</v>
      </c>
      <c r="S7" s="33">
        <f>IF('成功率'!T10=0,"---",('C武器'!$C30+'C武器'!G$6)*100/'成功率'!T10)</f>
        <v>969.4005197367106</v>
      </c>
      <c r="T7" s="33">
        <f>IF('成功率'!U10=0,"---",('C武器'!$C30+'C武器'!H$6)*100/'成功率'!U10)</f>
        <v>1210.216505877065</v>
      </c>
      <c r="U7" s="33">
        <f>IF('成功率'!V10=0,"---",('C武器'!$C30+'C武器'!I$6)*100/'成功率'!V10)</f>
        <v>1438.5225706594788</v>
      </c>
      <c r="V7" s="33">
        <f>IF('成功率'!W10=0,"---",('C武器'!$C30+'C武器'!J$6)*100/'成功率'!W10)</f>
        <v>2035.015670136454</v>
      </c>
      <c r="W7" s="33">
        <f>IF('成功率'!X10=0,"---",('C武器'!$C30+'C武器'!K$6)*100/'成功率'!X10)</f>
        <v>5551.40045711783</v>
      </c>
      <c r="X7" s="38">
        <f>IF('成功率'!Y10=0,"---",('C武器'!$C30+'C武器'!L$6)*100/'成功率'!Y10)</f>
        <v>12192.715378629653</v>
      </c>
      <c r="Y7" s="11"/>
      <c r="Z7" s="37">
        <f>IF('成功率'!AA10=0,"---",('C武器'!$H17+'C武器'!C$6)*100/'成功率'!AA10)</f>
        <v>917.6223434542186</v>
      </c>
      <c r="AA7" s="33">
        <f>IF('成功率'!AB10=0,"---",('C武器'!$H17+'C武器'!D$6)*100/'成功率'!AB10)</f>
        <v>871.6732220945538</v>
      </c>
      <c r="AB7" s="33">
        <f>IF('成功率'!AC10=0,"---",('C武器'!$H17+'C武器'!E$6)*100/'成功率'!AC10)</f>
        <v>854.1613003454114</v>
      </c>
      <c r="AC7" s="33">
        <f>IF('成功率'!AD10=0,"---",('C武器'!$H17+'C武器'!F$6)*100/'成功率'!AD10)</f>
        <v>851.3075660893727</v>
      </c>
      <c r="AD7" s="33">
        <f>IF('成功率'!AE10=0,"---",('C武器'!$H17+'C武器'!G$6)*100/'成功率'!AE10)</f>
        <v>895.2726976603227</v>
      </c>
      <c r="AE7" s="33">
        <f>IF('成功率'!AF10=0,"---",('C武器'!$H17+'C武器'!H$6)*100/'成功率'!AF10)</f>
        <v>1131.7591210977168</v>
      </c>
      <c r="AF7" s="33">
        <f>IF('成功率'!AG10=0,"---",('C武器'!$H17+'C武器'!I$6)*100/'成功率'!AG10)</f>
        <v>1356.2715484116989</v>
      </c>
      <c r="AG7" s="33">
        <f>IF('成功率'!AH10=0,"---",('C武器'!$H17+'C武器'!J$6)*100/'成功率'!AH10)</f>
        <v>1940.067312648447</v>
      </c>
      <c r="AH7" s="33">
        <f>IF('成功率'!AI10=0,"---",('C武器'!$H17+'C武器'!K$6)*100/'成功率'!AI10)</f>
        <v>5378.181792053226</v>
      </c>
      <c r="AI7" s="38">
        <f>IF('成功率'!AJ10=0,"---",('C武器'!$H17+'C武器'!L$6)*100/'成功率'!AJ10)</f>
        <v>11878.038790163195</v>
      </c>
      <c r="AJ7" s="11"/>
      <c r="AK7" s="37">
        <f>IF('成功率'!AL10=0,"---",('C武器'!$C17+'C武器'!C$6)*100/'成功率'!AL10)</f>
        <v>842.3212778978219</v>
      </c>
      <c r="AL7" s="33">
        <f>IF('成功率'!AM10=0,"---",('C武器'!$C17+'C武器'!D$6)*100/'成功率'!AM10)</f>
        <v>801.9088115373812</v>
      </c>
      <c r="AM7" s="33">
        <f>IF('成功率'!AN10=0,"---",('C武器'!$C17+'C武器'!E$6)*100/'成功率'!AN10)</f>
        <v>786.7880221801927</v>
      </c>
      <c r="AN7" s="33">
        <f>IF('成功率'!AO10=0,"---",('C武器'!$C17+'C武器'!F$6)*100/'成功率'!AO10)</f>
        <v>785.8070082553876</v>
      </c>
      <c r="AO7" s="33">
        <f>IF('成功率'!AP10=0,"---",('C武器'!$C17+'C武器'!G$6)*100/'成功率'!AP10)</f>
        <v>830.3315015474554</v>
      </c>
      <c r="AP7" s="33">
        <f>IF('成功率'!AQ10=0,"---",('C武器'!$C17+'C武器'!H$6)*100/'成功率'!AQ10)</f>
        <v>1062.4750078373934</v>
      </c>
      <c r="AQ7" s="33">
        <f>IF('成功率'!AR10=0,"---",('C武器'!$C17+'C武器'!I$6)*100/'成功率'!AR10)</f>
        <v>1283.1546372735072</v>
      </c>
      <c r="AR7" s="33">
        <f>IF('成功率'!AS10=0,"---",('C武器'!$C17+'C武器'!J$6)*100/'成功率'!AS10)</f>
        <v>1854.6448869777598</v>
      </c>
      <c r="AS7" s="33">
        <f>IF('成功率'!AT10=0,"---",('C武器'!$C17+'C武器'!K$6)*100/'成功率'!AT10)</f>
        <v>5217.649719760391</v>
      </c>
      <c r="AT7" s="38">
        <f>IF('成功率'!AU10=0,"---",('C武器'!$C17+'C武器'!L$6)*100/'成功率'!AU10)</f>
        <v>11581.709072737956</v>
      </c>
    </row>
    <row r="8" spans="2:46" ht="13.5">
      <c r="B8" s="11"/>
      <c r="C8" s="16" t="s">
        <v>19</v>
      </c>
      <c r="D8" s="37">
        <f>IF('成功率'!E11=0,"---",('C武器'!$H31+'C武器'!C$6)*100/'成功率'!E11)</f>
        <v>2307.208920198828</v>
      </c>
      <c r="E8" s="33">
        <f>IF('成功率'!F11=0,"---",('C武器'!$H31+'C武器'!D$6)*100/'成功率'!F11)</f>
        <v>2034.8976238479509</v>
      </c>
      <c r="F8" s="33">
        <f>IF('成功率'!G11=0,"---",('C武器'!$H31+'C武器'!E$6)*100/'成功率'!G11)</f>
        <v>1927.1150686259537</v>
      </c>
      <c r="G8" s="33">
        <f>IF('成功率'!H11=0,"---",('C武器'!$H31+'C武器'!F$6)*100/'成功率'!H11)</f>
        <v>1849.2724285190834</v>
      </c>
      <c r="H8" s="33">
        <f>IF('成功率'!I11=0,"---",('C武器'!$H31+'C武器'!G$6)*100/'成功率'!I11)</f>
        <v>1839.8273029060274</v>
      </c>
      <c r="I8" s="33">
        <f>IF('成功率'!J11=0,"---",('C武器'!$H31+'C武器'!H$6)*100/'成功率'!J11)</f>
        <v>2077.2128453860587</v>
      </c>
      <c r="J8" s="33">
        <f>IF('成功率'!K11=0,"---",('C武器'!$H31+'C武器'!I$6)*100/'成功率'!K11)</f>
        <v>2292.3434932585874</v>
      </c>
      <c r="K8" s="33">
        <f>IF('成功率'!L11=0,"---",('C武器'!$H31+'C武器'!J$6)*100/'成功率'!L11)</f>
        <v>2935.969904008203</v>
      </c>
      <c r="L8" s="33">
        <f>IF('成功率'!M11=0,"---",('C武器'!$H31+'C武器'!K$6)*100/'成功率'!M11)</f>
        <v>6804.246350254104</v>
      </c>
      <c r="M8" s="38">
        <f>IF('成功率'!N11=0,"---",('C武器'!$H31+'C武器'!L$6)*100/'成功率'!N11)</f>
        <v>13882.404855298097</v>
      </c>
      <c r="N8" s="11"/>
      <c r="O8" s="37">
        <f>IF('成功率'!P11=0,"---",('C武器'!$C31+'C武器'!C$6)*100/'成功率'!P11)</f>
        <v>2162.011457771443</v>
      </c>
      <c r="P8" s="33">
        <f>IF('成功率'!Q11=0,"---",('C武器'!$C31+'C武器'!D$6)*100/'成功率'!Q11)</f>
        <v>1912.5700828388697</v>
      </c>
      <c r="Q8" s="33">
        <f>IF('成功率'!R11=0,"---",('C武器'!$C31+'C武器'!E$6)*100/'成功率'!R11)</f>
        <v>1813.745361168745</v>
      </c>
      <c r="R8" s="33">
        <f>IF('成功率'!S11=0,"---",('C武器'!$C31+'C武器'!F$6)*100/'成功率'!S11)</f>
        <v>1743.366145391848</v>
      </c>
      <c r="S8" s="33">
        <f>IF('成功率'!T11=0,"---",('C武器'!$C31+'C武器'!G$6)*100/'成功率'!T11)</f>
        <v>1739.4661718973475</v>
      </c>
      <c r="T8" s="33">
        <f>IF('成功率'!U11=0,"---",('C武器'!$C31+'C武器'!H$6)*100/'成功率'!U11)</f>
        <v>1977.8790990636048</v>
      </c>
      <c r="U8" s="33">
        <f>IF('成功率'!V11=0,"---",('C武器'!$C31+'C武器'!I$6)*100/'成功率'!V11)</f>
        <v>2194.284679106823</v>
      </c>
      <c r="V8" s="33">
        <f>IF('成功率'!W11=0,"---",('C武器'!$C31+'C武器'!J$6)*100/'成功率'!W11)</f>
        <v>2832.772119734463</v>
      </c>
      <c r="W8" s="33">
        <f>IF('成功率'!X11=0,"---",('C武器'!$C31+'C武器'!K$6)*100/'成功率'!X11)</f>
        <v>6657.141947864101</v>
      </c>
      <c r="X8" s="38">
        <f>IF('成功率'!Y11=0,"---",('C武器'!$C31+'C武器'!L$6)*100/'成功率'!Y11)</f>
        <v>13657.856301774294</v>
      </c>
      <c r="Y8" s="11"/>
      <c r="Z8" s="37">
        <f>IF('成功率'!AA11=0,"---",('C武器'!$H18+'C武器'!C$6)*100/'成功率'!AA11)</f>
        <v>1905.0164480203755</v>
      </c>
      <c r="AA8" s="33">
        <f>IF('成功率'!AB11=0,"---",('C武器'!$H18+'C武器'!D$6)*100/'成功率'!AB11)</f>
        <v>1694.8222424795629</v>
      </c>
      <c r="AB8" s="33">
        <f>IF('成功率'!AC11=0,"---",('C武器'!$H18+'C武器'!E$6)*100/'成功率'!AC11)</f>
        <v>1611.4683019806776</v>
      </c>
      <c r="AC8" s="33">
        <f>IF('成功率'!AD11=0,"---",('C武器'!$H18+'C武器'!F$6)*100/'成功率'!AD11)</f>
        <v>1553.9785622230563</v>
      </c>
      <c r="AD8" s="33">
        <f>IF('成功率'!AE11=0,"---",('C武器'!$H18+'C武器'!G$6)*100/'成功率'!AE11)</f>
        <v>1559.5206001465126</v>
      </c>
      <c r="AE8" s="33">
        <f>IF('成功率'!AF11=0,"---",('C武器'!$H18+'C武器'!H$6)*100/'成功率'!AF11)</f>
        <v>1798.918072014645</v>
      </c>
      <c r="AF8" s="33">
        <f>IF('成功率'!AG11=0,"---",('C武器'!$H18+'C武器'!I$6)*100/'成功率'!AG11)</f>
        <v>2016.8769643124967</v>
      </c>
      <c r="AG8" s="33">
        <f>IF('成功率'!AH11=0,"---",('C武器'!$H18+'C武器'!J$6)*100/'成功率'!AH11)</f>
        <v>2644.72509441339</v>
      </c>
      <c r="AH8" s="33">
        <f>IF('成功率'!AI11=0,"---",('C武器'!$H18+'C武器'!K$6)*100/'成功率'!AI11)</f>
        <v>6383.299429064964</v>
      </c>
      <c r="AI8" s="38">
        <f>IF('成功率'!AJ11=0,"---",('C武器'!$H18+'C武器'!L$6)*100/'成功率'!AJ11)</f>
        <v>13233.301909865088</v>
      </c>
      <c r="AJ8" s="11"/>
      <c r="AK8" s="37">
        <f>IF('成功率'!AL11=0,"---",('C武器'!$C18+'C武器'!C$6)*100/'成功率'!AL11)</f>
        <v>1689.1812671987243</v>
      </c>
      <c r="AL8" s="33">
        <f>IF('成功率'!AM11=0,"---",('C武器'!$C18+'C武器'!D$6)*100/'成功率'!AM11)</f>
        <v>1510.7537189914585</v>
      </c>
      <c r="AM8" s="33">
        <f>IF('成功率'!AN11=0,"---",('C武器'!$C18+'C武器'!E$6)*100/'成功率'!AN11)</f>
        <v>1440.0122951848905</v>
      </c>
      <c r="AN8" s="33">
        <f>IF('成功率'!AO11=0,"---",('C武器'!$C18+'C武器'!F$6)*100/'成功率'!AO11)</f>
        <v>1393.011680425646</v>
      </c>
      <c r="AO8" s="33">
        <f>IF('成功率'!AP11=0,"---",('C武器'!$C18+'C武器'!G$6)*100/'成功率'!AP11)</f>
        <v>1406.042870246647</v>
      </c>
      <c r="AP8" s="33">
        <f>IF('成功率'!AQ11=0,"---",('C武器'!$C18+'C武器'!H$6)*100/'成功率'!AQ11)</f>
        <v>1645.1621337202846</v>
      </c>
      <c r="AQ8" s="33">
        <f>IF('成功率'!AR11=0,"---",('C武器'!$C18+'C武器'!I$6)*100/'成功率'!AR11)</f>
        <v>1863.4884177614315</v>
      </c>
      <c r="AR8" s="33">
        <f>IF('成功率'!AS11=0,"---",('C武器'!$C18+'C武器'!J$6)*100/'成功率'!AS11)</f>
        <v>2480.2875114658164</v>
      </c>
      <c r="AS8" s="33">
        <f>IF('成功率'!AT11=0,"---",('C武器'!$C18+'C武器'!K$6)*100/'成功率'!AT11)</f>
        <v>6135.65001058383</v>
      </c>
      <c r="AT8" s="38">
        <f>IF('成功率'!AU11=0,"---",('C武器'!$C18+'C武器'!L$6)*100/'成功率'!AU11)</f>
        <v>12840.24643839927</v>
      </c>
    </row>
    <row r="9" spans="2:46" ht="13.5">
      <c r="B9" s="11"/>
      <c r="C9" s="30" t="s">
        <v>20</v>
      </c>
      <c r="D9" s="37">
        <f>IF('成功率'!E12=0,"---",('C武器'!$H32+'C武器'!C$6)*100/'成功率'!E12)</f>
        <v>7770.113762108448</v>
      </c>
      <c r="E9" s="33">
        <f>IF('成功率'!F12=0,"---",('C武器'!$H32+'C武器'!D$6)*100/'成功率'!F12)</f>
        <v>5843.210321581336</v>
      </c>
      <c r="F9" s="33">
        <f>IF('成功率'!G12=0,"---",('C武器'!$H32+'C武器'!E$6)*100/'成功率'!G12)</f>
        <v>5207.85361918341</v>
      </c>
      <c r="G9" s="33">
        <f>IF('成功率'!H12=0,"---",('C武器'!$H32+'C武器'!F$6)*100/'成功率'!H12)</f>
        <v>4724.5682572650685</v>
      </c>
      <c r="H9" s="33">
        <f>IF('成功率'!I12=0,"---",('C武器'!$H32+'C武器'!G$6)*100/'成功率'!I12)</f>
        <v>4408.698415695517</v>
      </c>
      <c r="I9" s="33">
        <f>IF('成功率'!J12=0,"---",('C武器'!$H32+'C武器'!H$6)*100/'成功率'!J12)</f>
        <v>4457.973547720891</v>
      </c>
      <c r="J9" s="33">
        <f>IF('成功率'!K12=0,"---",('C武器'!$H32+'C武器'!I$6)*100/'成功率'!K12)</f>
        <v>4499.667890203899</v>
      </c>
      <c r="K9" s="33">
        <f>IF('成功率'!L12=0,"---",('C武器'!$H32+'C武器'!J$6)*100/'成功率'!L12)</f>
        <v>5071.120183760763</v>
      </c>
      <c r="L9" s="33">
        <f>IF('成功率'!M12=0,"---",('C武器'!$H32+'C武器'!K$6)*100/'成功率'!M12)</f>
        <v>9124.730160790668</v>
      </c>
      <c r="M9" s="38">
        <f>IF('成功率'!N12=0,"---",('C武器'!$H32+'C武器'!L$6)*100/'成功率'!N12)</f>
        <v>16444.20458736948</v>
      </c>
      <c r="N9" s="11"/>
      <c r="O9" s="37">
        <f>IF('成功率'!P12=0,"---",('C武器'!$C32+'C武器'!C$6)*100/'成功率'!P12)</f>
        <v>7057.864687589391</v>
      </c>
      <c r="P9" s="33">
        <f>IF('成功率'!Q12=0,"---",('C武器'!$C32+'C武器'!D$6)*100/'成功率'!Q12)</f>
        <v>5362.018702719235</v>
      </c>
      <c r="Q9" s="33">
        <f>IF('成功率'!R12=0,"---",('C武器'!$C32+'C武器'!E$6)*100/'成功率'!R12)</f>
        <v>4795.85451864148</v>
      </c>
      <c r="R9" s="33">
        <f>IF('成功率'!S12=0,"---",('C武器'!$C32+'C武器'!F$6)*100/'成功率'!S12)</f>
        <v>4364.551638774019</v>
      </c>
      <c r="S9" s="33">
        <f>IF('成功率'!T12=0,"---",('C武器'!$C32+'C武器'!G$6)*100/'成功率'!T12)</f>
        <v>4087.702604216328</v>
      </c>
      <c r="T9" s="33">
        <f>IF('成功率'!U12=0,"---",('C武器'!$C32+'C武器'!H$6)*100/'成功率'!U12)</f>
        <v>4162.1758610149955</v>
      </c>
      <c r="U9" s="33">
        <f>IF('成功率'!V12=0,"---",('C武器'!$C32+'C武器'!I$6)*100/'成功率'!V12)</f>
        <v>4225.40787150443</v>
      </c>
      <c r="V9" s="33">
        <f>IF('成功率'!W12=0,"---",('C武器'!$C32+'C武器'!J$6)*100/'成功率'!W12)</f>
        <v>4806.08100332868</v>
      </c>
      <c r="W9" s="33">
        <f>IF('成功率'!X12=0,"---",('C武器'!$C32+'C武器'!K$6)*100/'成功率'!X12)</f>
        <v>8829.947956765149</v>
      </c>
      <c r="X9" s="38">
        <f>IF('成功率'!Y12=0,"---",('C武器'!$C32+'C武器'!L$6)*100/'成功率'!Y12)</f>
        <v>16081.460509448421</v>
      </c>
      <c r="Y9" s="11"/>
      <c r="Z9" s="37">
        <f>IF('成功率'!AA12=0,"---",('C武器'!$H19+'C武器'!C$6)*100/'成功率'!AA12)</f>
        <v>5848.068748974282</v>
      </c>
      <c r="AA9" s="33">
        <f>IF('成功率'!AB12=0,"---",('C武器'!$H19+'C武器'!D$6)*100/'成功率'!AB12)</f>
        <v>4525.653034923018</v>
      </c>
      <c r="AB9" s="33">
        <f>IF('成功率'!AC12=0,"---",('C武器'!$H19+'C武器'!E$6)*100/'成功率'!AC12)</f>
        <v>4074.304005700144</v>
      </c>
      <c r="AC9" s="33">
        <f>IF('成功率'!AD12=0,"---",('C武器'!$H19+'C武器'!F$6)*100/'成功率'!AD12)</f>
        <v>3730.1827028443167</v>
      </c>
      <c r="AD9" s="33">
        <f>IF('成功率'!AE12=0,"---",('C武器'!$H19+'C武器'!G$6)*100/'成功率'!AE12)</f>
        <v>3519.103323878843</v>
      </c>
      <c r="AE9" s="33">
        <f>IF('成功率'!AF12=0,"---",('C武器'!$H19+'C武器'!H$6)*100/'成功率'!AF12)</f>
        <v>3635.2520827903063</v>
      </c>
      <c r="AF9" s="33">
        <f>IF('成功率'!AG12=0,"---",('C武器'!$H19+'C武器'!I$6)*100/'成功率'!AG12)</f>
        <v>3734.506476769194</v>
      </c>
      <c r="AG9" s="33">
        <f>IF('成功率'!AH12=0,"---",('C武器'!$H19+'C武器'!J$6)*100/'成功率'!AH12)</f>
        <v>4328.777224106875</v>
      </c>
      <c r="AH9" s="33">
        <f>IF('成功率'!AI12=0,"---",('C武器'!$H19+'C武器'!K$6)*100/'成功率'!AI12)</f>
        <v>8289.520242123965</v>
      </c>
      <c r="AI9" s="38">
        <f>IF('成功率'!AJ12=0,"---",('C武器'!$H19+'C武器'!L$6)*100/'成功率'!AJ12)</f>
        <v>15405.304749630739</v>
      </c>
      <c r="AJ9" s="11"/>
      <c r="AK9" s="37">
        <f>IF('成功率'!AL12=0,"---",('C武器'!$C19+'C武器'!C$6)*100/'成功率'!AL12)</f>
        <v>4889.695449743607</v>
      </c>
      <c r="AL9" s="33">
        <f>IF('成功率'!AM12=0,"---",('C武器'!$C19+'C武器'!D$6)*100/'成功率'!AM12)</f>
        <v>3845.9775146639086</v>
      </c>
      <c r="AM9" s="33">
        <f>IF('成功率'!AN12=0,"---",('C武器'!$C19+'C武器'!E$6)*100/'成功率'!AN12)</f>
        <v>3482.955318111332</v>
      </c>
      <c r="AN9" s="33">
        <f>IF('成功率'!AO12=0,"---",('C武器'!$C19+'C武器'!F$6)*100/'成功率'!AO12)</f>
        <v>3206.6926231681027</v>
      </c>
      <c r="AO9" s="33">
        <f>IF('成功率'!AP12=0,"---",('C武器'!$C19+'C武器'!G$6)*100/'成功率'!AP12)</f>
        <v>3046.9626131135637</v>
      </c>
      <c r="AP9" s="33">
        <f>IF('成功率'!AQ12=0,"---",('C武器'!$C19+'C武器'!H$6)*100/'成功率'!AQ12)</f>
        <v>3194.3616611804646</v>
      </c>
      <c r="AQ9" s="33">
        <f>IF('成功率'!AR12=0,"---",('C武器'!$C19+'C武器'!I$6)*100/'成功率'!AR12)</f>
        <v>3321.073123553765</v>
      </c>
      <c r="AR9" s="33">
        <f>IF('成功率'!AS12=0,"---",('C武器'!$C19+'C武器'!J$6)*100/'成功率'!AS12)</f>
        <v>3922.969967910895</v>
      </c>
      <c r="AS9" s="33">
        <f>IF('成功率'!AT12=0,"---",('C武器'!$C19+'C武器'!K$6)*100/'成功率'!AT12)</f>
        <v>7815.958957138617</v>
      </c>
      <c r="AT9" s="38">
        <f>IF('成功率'!AU12=0,"---",('C武器'!$C19+'C武器'!L$6)*100/'成功率'!AU12)</f>
        <v>14796.119065487854</v>
      </c>
    </row>
    <row r="10" spans="2:46" ht="13.5">
      <c r="B10" s="11"/>
      <c r="C10" s="16" t="s">
        <v>21</v>
      </c>
      <c r="D10" s="37">
        <f>IF('成功率'!E13=0,"---",('C武器'!$H33+'C武器'!C$6)*100/'成功率'!E13)</f>
        <v>30577.23045307253</v>
      </c>
      <c r="E10" s="33">
        <f>IF('成功率'!F13=0,"---",('C武器'!$H33+'C武器'!D$6)*100/'成功率'!F13)</f>
        <v>18888.078364661775</v>
      </c>
      <c r="F10" s="33">
        <f>IF('成功率'!G13=0,"---",('C武器'!$H33+'C武器'!E$6)*100/'成功率'!G13)</f>
        <v>15870.351484626846</v>
      </c>
      <c r="G10" s="33">
        <f>IF('成功率'!H13=0,"---",('C武器'!$H33+'C武器'!F$6)*100/'成功率'!H13)</f>
        <v>13719.072048293898</v>
      </c>
      <c r="H10" s="33">
        <f>IF('成功率'!I13=0,"---",('C武器'!$H33+'C武器'!G$6)*100/'成功率'!I13)</f>
        <v>12185.671393771667</v>
      </c>
      <c r="I10" s="33">
        <f>IF('成功率'!J13=0,"---",('C武器'!$H33+'C武器'!H$6)*100/'成功率'!J13)</f>
        <v>11346.2612426398</v>
      </c>
      <c r="J10" s="33">
        <f>IF('成功率'!K13=0,"---",('C武器'!$H33+'C武器'!I$6)*100/'成功率'!K13)</f>
        <v>10671.083512381558</v>
      </c>
      <c r="K10" s="33">
        <f>IF('成功率'!L13=0,"---",('C武器'!$H33+'C武器'!J$6)*100/'成功率'!L13)</f>
        <v>10710.29389246637</v>
      </c>
      <c r="L10" s="33">
        <f>IF('成功率'!M13=0,"---",('C武器'!$H33+'C武器'!K$6)*100/'成功率'!M13)</f>
        <v>14132.266244866416</v>
      </c>
      <c r="M10" s="38">
        <f>IF('成功率'!N13=0,"---",('C武器'!$H33+'C武器'!L$6)*100/'成功率'!N13)</f>
        <v>21034.596227292725</v>
      </c>
      <c r="N10" s="11"/>
      <c r="O10" s="37">
        <f>IF('成功率'!P13=0,"---",('C武器'!$C33+'C武器'!C$6)*100/'成功率'!P13)</f>
        <v>26533.565188492437</v>
      </c>
      <c r="P10" s="33">
        <f>IF('成功率'!Q13=0,"---",('C武器'!$C33+'C武器'!D$6)*100/'成功率'!Q13)</f>
        <v>16806.949404964602</v>
      </c>
      <c r="Q10" s="33">
        <f>IF('成功率'!R13=0,"---",('C武器'!$C33+'C武器'!E$6)*100/'成功率'!R13)</f>
        <v>14216.215876608027</v>
      </c>
      <c r="R10" s="33">
        <f>IF('成功率'!S13=0,"---",('C武器'!$C33+'C武器'!F$6)*100/'成功率'!S13)</f>
        <v>12351.351057362173</v>
      </c>
      <c r="S10" s="33">
        <f>IF('成功率'!T13=0,"---",('C武器'!$C33+'C武器'!G$6)*100/'成功率'!T13)</f>
        <v>11020.2700110956</v>
      </c>
      <c r="T10" s="33">
        <f>IF('成功率'!U13=0,"---",('C武器'!$C33+'C武器'!H$6)*100/'成功率'!U13)</f>
        <v>10324.00612756783</v>
      </c>
      <c r="U10" s="33">
        <f>IF('成功率'!V13=0,"---",('C武器'!$C33+'C武器'!I$6)*100/'成功率'!V13)</f>
        <v>9761.069370673038</v>
      </c>
      <c r="V10" s="33">
        <f>IF('成功率'!W13=0,"---",('C武器'!$C33+'C武器'!J$6)*100/'成功率'!W13)</f>
        <v>9879.034182944326</v>
      </c>
      <c r="W10" s="33">
        <f>IF('成功率'!X13=0,"---",('C武器'!$C33+'C武器'!K$6)*100/'成功率'!X13)</f>
        <v>13368.103478043517</v>
      </c>
      <c r="X10" s="38">
        <f>IF('成功率'!Y13=0,"---",('C武器'!$C33+'C武器'!L$6)*100/'成功率'!Y13)</f>
        <v>20270.075689519897</v>
      </c>
      <c r="Y10" s="11"/>
      <c r="Z10" s="37">
        <f>IF('成功率'!AA13=0,"---",('C武器'!$H20+'C武器'!C$6)*100/'成功率'!AA13)</f>
        <v>20252.01899359339</v>
      </c>
      <c r="AA10" s="33">
        <f>IF('成功率'!AB13=0,"---",('C武器'!$H20+'C武器'!D$6)*100/'成功率'!AB13)</f>
        <v>13392.842731618277</v>
      </c>
      <c r="AB10" s="33">
        <f>IF('成功率'!AC13=0,"---",('C武器'!$H20+'C武器'!E$6)*100/'成功率'!AC13)</f>
        <v>11464.849431867236</v>
      </c>
      <c r="AC10" s="33">
        <f>IF('成功率'!AD13=0,"---",('C武器'!$H20+'C武器'!F$6)*100/'成功率'!AD13)</f>
        <v>10053.812179940403</v>
      </c>
      <c r="AD10" s="33">
        <f>IF('成功率'!AE13=0,"---",('C武器'!$H20+'C武器'!G$6)*100/'成功率'!AE13)</f>
        <v>9047.758309697108</v>
      </c>
      <c r="AE10" s="33">
        <f>IF('成功率'!AF13=0,"---",('C武器'!$H20+'C武器'!H$6)*100/'成功率'!AF13)</f>
        <v>8582.254660401895</v>
      </c>
      <c r="AF10" s="33">
        <f>IF('成功率'!AG13=0,"---",('C武器'!$H20+'C武器'!I$6)*100/'成功率'!AG13)</f>
        <v>8202.251681385394</v>
      </c>
      <c r="AG10" s="33">
        <f>IF('成功率'!AH13=0,"---",('C武器'!$H20+'C武器'!J$6)*100/'成功率'!AH13)</f>
        <v>8446.922100708118</v>
      </c>
      <c r="AH10" s="33">
        <f>IF('成功率'!AI13=0,"---",('C武器'!$H20+'C武器'!K$6)*100/'成功率'!AI13)</f>
        <v>12030.565318206149</v>
      </c>
      <c r="AI10" s="38">
        <f>IF('成功率'!AJ13=0,"---",('C武器'!$H20+'C武器'!L$6)*100/'成功率'!AJ13)</f>
        <v>18907.836816613766</v>
      </c>
      <c r="AJ10" s="11"/>
      <c r="AK10" s="37">
        <f>IF('成功率'!AL13=0,"---",('C武器'!$C20+'C武器'!C$6)*100/'成功率'!AL13)</f>
        <v>15753.654426223404</v>
      </c>
      <c r="AL10" s="33">
        <f>IF('成功率'!AM13=0,"---",('C武器'!$C20+'C武器'!D$6)*100/'成功率'!AM13)</f>
        <v>10796.360046012505</v>
      </c>
      <c r="AM10" s="33">
        <f>IF('成功率'!AN13=0,"---",('C武器'!$C20+'C武器'!E$6)*100/'成功率'!AN13)</f>
        <v>9339.280645798679</v>
      </c>
      <c r="AN10" s="33">
        <f>IF('成功率'!AO13=0,"---",('C武器'!$C20+'C武器'!F$6)*100/'成功率'!AO13)</f>
        <v>8258.566968302837</v>
      </c>
      <c r="AO10" s="33">
        <f>IF('成功率'!AP13=0,"---",('C武器'!$C20+'C武器'!G$6)*100/'成功率'!AP13)</f>
        <v>7492.768126460866</v>
      </c>
      <c r="AP10" s="33">
        <f>IF('成功率'!AQ13=0,"---",('C武器'!$C20+'C武器'!H$6)*100/'成功率'!AQ13)</f>
        <v>7197.769060459277</v>
      </c>
      <c r="AQ10" s="33">
        <f>IF('成功率'!AR13=0,"---",('C武器'!$C20+'C武器'!I$6)*100/'成功率'!AR13)</f>
        <v>6954.8286531638505</v>
      </c>
      <c r="AR10" s="33">
        <f>IF('成功率'!AS13=0,"---",('C武器'!$C20+'C武器'!J$6)*100/'成功率'!AS13)</f>
        <v>7291.824528132547</v>
      </c>
      <c r="AS10" s="33">
        <f>IF('成功率'!AT13=0,"---",('C武器'!$C20+'C武器'!K$6)*100/'成功率'!AT13)</f>
        <v>10925.52343118382</v>
      </c>
      <c r="AT10" s="38">
        <f>IF('成功率'!AU13=0,"---",('C武器'!$C20+'C武器'!L$6)*100/'成功率'!AU13)</f>
        <v>17750.969541651106</v>
      </c>
    </row>
    <row r="11" spans="2:46" ht="13.5">
      <c r="B11" s="11"/>
      <c r="C11" s="30" t="s">
        <v>22</v>
      </c>
      <c r="D11" s="37">
        <f>IF('成功率'!E14=0,"---",('C武器'!$H34+'C武器'!C$6)*100/'成功率'!E14)</f>
        <v>109703.42063981085</v>
      </c>
      <c r="E11" s="33">
        <f>IF('成功率'!F14=0,"---",('C武器'!$H34+'C武器'!D$6)*100/'成功率'!F14)</f>
        <v>55590.04422016394</v>
      </c>
      <c r="F11" s="33">
        <f>IF('成功率'!G14=0,"---",('C武器'!$H34+'C武器'!E$6)*100/'成功率'!G14)</f>
        <v>44608.68130158982</v>
      </c>
      <c r="G11" s="33">
        <f>IF('成功率'!H14=0,"---",('C武器'!$H34+'C武器'!F$6)*100/'成功率'!H14)</f>
        <v>37290.72526045759</v>
      </c>
      <c r="H11" s="33">
        <f>IF('成功率'!I14=0,"---",('C武器'!$H34+'C武器'!G$6)*100/'成功率'!I14)</f>
        <v>32152.488096661364</v>
      </c>
      <c r="I11" s="33">
        <f>IF('成功率'!J14=0,"---",('C武器'!$H34+'C武器'!H$6)*100/'成功率'!J14)</f>
        <v>28682.57127420015</v>
      </c>
      <c r="J11" s="33">
        <f>IF('成功率'!K14=0,"---",('C武器'!$H34+'C武器'!I$6)*100/'成功率'!K14)</f>
        <v>25979.263982282693</v>
      </c>
      <c r="K11" s="33">
        <f>IF('成功率'!L14=0,"---",('C武器'!$H34+'C武器'!J$6)*100/'成功率'!L14)</f>
        <v>24442.059711793838</v>
      </c>
      <c r="L11" s="33">
        <f>IF('成功率'!M14=0,"---",('C武器'!$H34+'C武器'!K$6)*100/'成功率'!M14)</f>
        <v>25626.346746518004</v>
      </c>
      <c r="M11" s="38">
        <f>IF('成功率'!N14=0,"---",('C武器'!$H34+'C武器'!L$6)*100/'成功率'!N14)</f>
        <v>30967.91537435439</v>
      </c>
      <c r="N11" s="11"/>
      <c r="O11" s="37">
        <f>IF('成功率'!P14=0,"---",('C武器'!$C34+'C武器'!C$6)*100/'成功率'!P14)</f>
        <v>91033.20344812129</v>
      </c>
      <c r="P11" s="33">
        <f>IF('成功率'!Q14=0,"---",('C武器'!$C34+'C武器'!D$6)*100/'成功率'!Q14)</f>
        <v>48350.9598551755</v>
      </c>
      <c r="Q11" s="33">
        <f>IF('成功率'!R14=0,"---",('C武器'!$C34+'C武器'!E$6)*100/'成功率'!R14)</f>
        <v>39184.27748269215</v>
      </c>
      <c r="R11" s="33">
        <f>IF('成功率'!S14=0,"---",('C武器'!$C34+'C武器'!F$6)*100/'成功率'!S14)</f>
        <v>32978.3844392371</v>
      </c>
      <c r="S11" s="33">
        <f>IF('成功率'!T14=0,"---",('C武器'!$C34+'C武器'!G$6)*100/'成功率'!T14)</f>
        <v>28582.80977006678</v>
      </c>
      <c r="T11" s="33">
        <f>IF('成功率'!U14=0,"---",('C武器'!$C34+'C武器'!H$6)*100/'成功率'!U14)</f>
        <v>25633.29775967653</v>
      </c>
      <c r="U11" s="33">
        <f>IF('成功率'!V14=0,"---",('C武器'!$C34+'C武器'!I$6)*100/'成功率'!V14)</f>
        <v>23320.612206075086</v>
      </c>
      <c r="V11" s="33">
        <f>IF('成功率'!W14=0,"---",('C武器'!$C34+'C武器'!J$6)*100/'成功率'!W14)</f>
        <v>22073.98845266264</v>
      </c>
      <c r="W11" s="33">
        <f>IF('成功率'!X14=0,"---",('C武器'!$C34+'C武器'!K$6)*100/'成功率'!X14)</f>
        <v>23624.153426048135</v>
      </c>
      <c r="X11" s="38">
        <f>IF('成功率'!Y14=0,"---",('C武器'!$C34+'C武器'!L$6)*100/'成功率'!Y14)</f>
        <v>29167.630067414077</v>
      </c>
      <c r="Y11" s="11"/>
      <c r="Z11" s="37">
        <f>IF('成功率'!AA14=0,"---",('C武器'!$H21+'C武器'!C$6)*100/'成功率'!AA14)</f>
        <v>64527.46416772858</v>
      </c>
      <c r="AA11" s="33">
        <f>IF('成功率'!AB14=0,"---",('C武器'!$H21+'C武器'!D$6)*100/'成功率'!AB14)</f>
        <v>36998.88396128267</v>
      </c>
      <c r="AB11" s="33">
        <f>IF('成功率'!AC14=0,"---",('C武器'!$H21+'C武器'!E$6)*100/'成功率'!AC14)</f>
        <v>30508.339560686643</v>
      </c>
      <c r="AC11" s="33">
        <f>IF('成功率'!AD14=0,"---",('C武器'!$H21+'C武器'!F$6)*100/'成功率'!AD14)</f>
        <v>25991.343878379193</v>
      </c>
      <c r="AD11" s="33">
        <f>IF('成功率'!AE14=0,"---",('C武器'!$H21+'C武器'!G$6)*100/'成功率'!AE14)</f>
        <v>22745.89501749423</v>
      </c>
      <c r="AE11" s="33">
        <f>IF('成功率'!AF14=0,"---",('C武器'!$H21+'C武器'!H$6)*100/'成功率'!AF14)</f>
        <v>20611.519227600955</v>
      </c>
      <c r="AF11" s="33">
        <f>IF('成功率'!AG14=0,"---",('C武器'!$H21+'C武器'!I$6)*100/'成功率'!AG14)</f>
        <v>18917.938437794335</v>
      </c>
      <c r="AG11" s="33">
        <f>IF('成功率'!AH14=0,"---",('C武器'!$H21+'C武器'!J$6)*100/'成功率'!AH14)</f>
        <v>18132.515628345605</v>
      </c>
      <c r="AH11" s="33">
        <f>IF('成功率'!AI14=0,"---",('C武器'!$H21+'C武器'!K$6)*100/'成功率'!AI14)</f>
        <v>20252.699886116836</v>
      </c>
      <c r="AI11" s="38">
        <f>IF('成功率'!AJ14=0,"---",('C武器'!$H21+'C武器'!L$6)*100/'成功率'!AJ14)</f>
        <v>26096.418181197696</v>
      </c>
      <c r="AJ11" s="11"/>
      <c r="AK11" s="37">
        <f>IF('成功率'!AL14=0,"---",('C武器'!$C21+'C武器'!C$6)*100/'成功率'!AL14)</f>
        <v>47320.872224839666</v>
      </c>
      <c r="AL11" s="33">
        <f>IF('成功率'!AM14=0,"---",('C武器'!$C21+'C武器'!D$6)*100/'成功率'!AM14)</f>
        <v>28803.41712644887</v>
      </c>
      <c r="AM11" s="33">
        <f>IF('成功率'!AN14=0,"---",('C武器'!$C21+'C武器'!E$6)*100/'成功率'!AN14)</f>
        <v>24102.857424702932</v>
      </c>
      <c r="AN11" s="33">
        <f>IF('成功率'!AO14=0,"---",('C武器'!$C21+'C武器'!F$6)*100/'成功率'!AO14)</f>
        <v>20755.047861226223</v>
      </c>
      <c r="AO11" s="33">
        <f>IF('成功率'!AP14=0,"---",('C武器'!$C21+'C武器'!G$6)*100/'成功率'!AP14)</f>
        <v>18324.230267958053</v>
      </c>
      <c r="AP11" s="33">
        <f>IF('成功率'!AQ14=0,"---",('C武器'!$C21+'C武器'!H$6)*100/'成功率'!AQ14)</f>
        <v>16774.170296332602</v>
      </c>
      <c r="AQ11" s="33">
        <f>IF('成功率'!AR14=0,"---",('C武器'!$C21+'C武器'!I$6)*100/'成功率'!AR14)</f>
        <v>15530.893027424689</v>
      </c>
      <c r="AR11" s="33">
        <f>IF('成功率'!AS14=0,"---",('C武器'!$C21+'C武器'!J$6)*100/'成功率'!AS14)</f>
        <v>15080.243892253746</v>
      </c>
      <c r="AS11" s="33">
        <f>IF('成功率'!AT14=0,"---",('C武器'!$C21+'C武器'!K$6)*100/'成功率'!AT14)</f>
        <v>17598.118318335506</v>
      </c>
      <c r="AT11" s="38">
        <f>IF('成功率'!AU14=0,"---",('C武器'!$C21+'C武器'!L$6)*100/'成功率'!AU14)</f>
        <v>23630.423209984463</v>
      </c>
    </row>
    <row r="12" spans="2:46" ht="14.25" thickBot="1">
      <c r="B12" s="11"/>
      <c r="C12" s="17" t="s">
        <v>23</v>
      </c>
      <c r="D12" s="39">
        <f>IF('成功率'!E15=0,"---",('C武器'!$H35+'C武器'!C$6)*100/'成功率'!E15)</f>
        <v>489341.1942358768</v>
      </c>
      <c r="E12" s="40">
        <f>IF('成功率'!F15=0,"---",('C武器'!$H35+'C武器'!D$6)*100/'成功率'!F15)</f>
        <v>163147.06474529224</v>
      </c>
      <c r="F12" s="40">
        <f>IF('成功率'!G15=0,"---",('C武器'!$H35+'C武器'!E$6)*100/'成功率'!G15)</f>
        <v>122385.2985589692</v>
      </c>
      <c r="G12" s="40">
        <f>IF('成功率'!H15=0,"---",('C武器'!$H35+'C武器'!F$6)*100/'成功率'!H15)</f>
        <v>97968.23884717535</v>
      </c>
      <c r="H12" s="40">
        <f>IF('成功率'!I15=0,"---",('C武器'!$H35+'C武器'!G$6)*100/'成功率'!I15)</f>
        <v>81806.86570597946</v>
      </c>
      <c r="I12" s="40">
        <f>IF('成功率'!J15=0,"---",('C武器'!$H35+'C武器'!H$6)*100/'成功率'!J15)</f>
        <v>70691.59917655382</v>
      </c>
      <c r="J12" s="40">
        <f>IF('成功率'!K15=0,"---",('C武器'!$H35+'C武器'!I$6)*100/'成功率'!K15)</f>
        <v>62355.1492794846</v>
      </c>
      <c r="K12" s="40">
        <f>IF('成功率'!L15=0,"---",('C武器'!$H35+'C武器'!J$6)*100/'成功率'!L15)</f>
        <v>56537.910470652976</v>
      </c>
      <c r="L12" s="40">
        <f>IF('成功率'!M15=0,"---",('C武器'!$H35+'C武器'!K$6)*100/'成功率'!M15)</f>
        <v>51712.83583962516</v>
      </c>
      <c r="M12" s="41">
        <f>IF('成功率'!N15=0,"---",('C武器'!$H35+'C武器'!L$6)*100/'成功率'!N15)</f>
        <v>52987.78417199052</v>
      </c>
      <c r="N12" s="11"/>
      <c r="O12" s="39">
        <f>IF('成功率'!P15=0,"---",('C武器'!$C35+'C武器'!C$6)*100/'成功率'!P15)</f>
        <v>368316.47421104397</v>
      </c>
      <c r="P12" s="40">
        <f>IF('成功率'!Q15=0,"---",('C武器'!$C35+'C武器'!D$6)*100/'成功率'!Q15)</f>
        <v>138149.9278291415</v>
      </c>
      <c r="Q12" s="40">
        <f>IF('成功率'!R15=0,"---",('C武器'!$C35+'C武器'!E$6)*100/'成功率'!R15)</f>
        <v>105280.89739363162</v>
      </c>
      <c r="R12" s="40">
        <f>IF('成功率'!S15=0,"---",('C武器'!$C35+'C武器'!F$6)*100/'成功率'!S15)</f>
        <v>85092.26327947169</v>
      </c>
      <c r="S12" s="40">
        <f>IF('成功率'!T15=0,"---",('C武器'!$C35+'C武器'!G$6)*100/'成功率'!T15)</f>
        <v>71528.99500858916</v>
      </c>
      <c r="T12" s="40">
        <f>IF('成功率'!U15=0,"---",('C武器'!$C35+'C武器'!H$6)*100/'成功率'!U15)</f>
        <v>62149.96792406289</v>
      </c>
      <c r="U12" s="40">
        <f>IF('成功率'!V15=0,"---",('C武器'!$C35+'C武器'!I$6)*100/'成功率'!V15)</f>
        <v>55058.50842112839</v>
      </c>
      <c r="V12" s="40">
        <f>IF('成功率'!W15=0,"---",('C武器'!$C35+'C武器'!J$6)*100/'成功率'!W15)</f>
        <v>50160.84446231009</v>
      </c>
      <c r="W12" s="40">
        <f>IF('成功率'!X15=0,"---",('C武器'!$C35+'C武器'!K$6)*100/'成功率'!X15)</f>
        <v>46560.693665469</v>
      </c>
      <c r="X12" s="41">
        <f>IF('成功率'!Y15=0,"---",('C武器'!$C35+'C武器'!L$6)*100/'成功率'!Y15)</f>
        <v>48596.952201004</v>
      </c>
      <c r="Y12" s="11"/>
      <c r="Z12" s="39">
        <f>IF('成功率'!AA15=0,"---",('C武器'!$H22+'C武器'!C$6)*100/'成功率'!AA15)</f>
        <v>226968.94535432008</v>
      </c>
      <c r="AA12" s="40">
        <f>IF('成功率'!AB15=0,"---",('C武器'!$H22+'C武器'!D$6)*100/'成功率'!AB15)</f>
        <v>100902.86460192004</v>
      </c>
      <c r="AB12" s="40">
        <f>IF('成功率'!AC15=0,"---",('C武器'!$H22+'C武器'!E$6)*100/'成功率'!AC15)</f>
        <v>78989.19838411133</v>
      </c>
      <c r="AC12" s="40">
        <f>IF('成功率'!AD15=0,"---",('C武器'!$H22+'C武器'!F$6)*100/'成功率'!AD15)</f>
        <v>64937.55581552002</v>
      </c>
      <c r="AD12" s="40">
        <f>IF('成功率'!AE15=0,"---",('C武器'!$H22+'C武器'!G$6)*100/'成功率'!AE15)</f>
        <v>55250.04735862305</v>
      </c>
      <c r="AE12" s="40">
        <f>IF('成功率'!AF15=0,"---",('C武器'!$H22+'C武器'!H$6)*100/'成功率'!AF15)</f>
        <v>48506.6200745937</v>
      </c>
      <c r="AF12" s="40">
        <f>IF('成功率'!AG15=0,"---",('C武器'!$H22+'C武器'!I$6)*100/'成功率'!AG15)</f>
        <v>43331.43169382699</v>
      </c>
      <c r="AG12" s="40">
        <f>IF('成功率'!AH15=0,"---",('C武器'!$H22+'C武器'!J$6)*100/'成功率'!AH15)</f>
        <v>39859.40755905335</v>
      </c>
      <c r="AH12" s="40">
        <f>IF('成功率'!AI15=0,"---",('C武器'!$H22+'C武器'!K$6)*100/'成功率'!AI15)</f>
        <v>38159.50970404415</v>
      </c>
      <c r="AI12" s="41">
        <f>IF('成功率'!AJ15=0,"---",('C武器'!$H22+'C武器'!L$6)*100/'成功率'!AJ15)</f>
        <v>41371.34651227295</v>
      </c>
      <c r="AJ12" s="11"/>
      <c r="AK12" s="39">
        <f>IF('成功率'!AL15=0,"---",('C武器'!$C22+'C武器'!C$6)*100/'成功率'!AL15)</f>
        <v>151052.43892253746</v>
      </c>
      <c r="AL12" s="40">
        <f>IF('成功率'!AM15=0,"---",('C武器'!$C22+'C武器'!D$6)*100/'成功率'!AM15)</f>
        <v>75551.21946126873</v>
      </c>
      <c r="AM12" s="40">
        <f>IF('成功率'!AN15=0,"---",('C武器'!$C22+'C武器'!E$6)*100/'成功率'!AN15)</f>
        <v>60460.97556901499</v>
      </c>
      <c r="AN12" s="40">
        <f>IF('成功率'!AO15=0,"---",('C武器'!$C22+'C武器'!F$6)*100/'成功率'!AO15)</f>
        <v>50434.14630751249</v>
      </c>
      <c r="AO12" s="40">
        <f>IF('成功率'!AP15=0,"---",('C武器'!$C22+'C武器'!G$6)*100/'成功率'!AP15)</f>
        <v>43372.12540643928</v>
      </c>
      <c r="AP12" s="40">
        <f>IF('成功率'!AQ15=0,"---",('C武器'!$C22+'C武器'!H$6)*100/'成功率'!AQ15)</f>
        <v>38450.609730634365</v>
      </c>
      <c r="AQ12" s="40">
        <f>IF('成功率'!AR15=0,"---",('C武器'!$C22+'C武器'!I$6)*100/'成功率'!AR15)</f>
        <v>34622.76420500832</v>
      </c>
      <c r="AR12" s="40">
        <f>IF('成功率'!AS15=0,"---",('C武器'!$C22+'C武器'!J$6)*100/'成功率'!AS15)</f>
        <v>32160.487784507495</v>
      </c>
      <c r="AS12" s="40">
        <f>IF('成功率'!AT15=0,"---",('C武器'!$C22+'C武器'!K$6)*100/'成功率'!AT15)</f>
        <v>31800.406487089578</v>
      </c>
      <c r="AT12" s="41">
        <f>IF('成功率'!AU15=0,"---",('C武器'!$C22+'C武器'!L$6)*100/'成功率'!AU15)</f>
        <v>35828.91984607679</v>
      </c>
    </row>
    <row r="13" spans="2:46" ht="14.25" thickBot="1">
      <c r="B13" s="11"/>
      <c r="C13" s="13"/>
      <c r="D13" s="31"/>
      <c r="E13" s="31"/>
      <c r="F13" s="31"/>
      <c r="G13" s="31"/>
      <c r="H13" s="31"/>
      <c r="I13" s="31"/>
      <c r="J13" s="31"/>
      <c r="K13" s="31"/>
      <c r="L13" s="31"/>
      <c r="M13" s="31"/>
      <c r="N13" s="11"/>
      <c r="O13" s="31"/>
      <c r="P13" s="31"/>
      <c r="Q13" s="31"/>
      <c r="R13" s="31"/>
      <c r="S13" s="31"/>
      <c r="T13" s="31"/>
      <c r="U13" s="31"/>
      <c r="V13" s="31"/>
      <c r="W13" s="31"/>
      <c r="X13" s="31"/>
      <c r="Y13" s="11"/>
      <c r="Z13" s="31"/>
      <c r="AA13" s="31"/>
      <c r="AB13" s="31"/>
      <c r="AC13" s="31"/>
      <c r="AD13" s="31"/>
      <c r="AE13" s="31"/>
      <c r="AF13" s="31"/>
      <c r="AG13" s="31"/>
      <c r="AH13" s="31"/>
      <c r="AI13" s="31"/>
      <c r="AJ13" s="11"/>
      <c r="AK13" s="31"/>
      <c r="AL13" s="31"/>
      <c r="AM13" s="31"/>
      <c r="AN13" s="31"/>
      <c r="AO13" s="31"/>
      <c r="AP13" s="31"/>
      <c r="AQ13" s="31"/>
      <c r="AR13" s="31"/>
      <c r="AS13" s="31"/>
      <c r="AT13" s="32"/>
    </row>
    <row r="14" spans="2:46" ht="14.25" thickBot="1">
      <c r="B14" s="5" t="s">
        <v>26</v>
      </c>
      <c r="C14" s="15" t="s">
        <v>14</v>
      </c>
      <c r="D14" s="34">
        <f>IF('成功率'!E17=0,"---",('B武器'!$C$9+'B武器'!C$6)*100/'成功率'!E17)</f>
        <v>10196.870267541646</v>
      </c>
      <c r="E14" s="35">
        <f>IF('成功率'!F17=0,"---",('B武器'!$C$9+'B武器'!D$6)*100/'成功率'!F17)</f>
        <v>10287.443267776096</v>
      </c>
      <c r="F14" s="35">
        <f>IF('成功率'!G17=0,"---",('B武器'!$C$9+'B武器'!E$6)*100/'成功率'!G17)</f>
        <v>10383.064516129032</v>
      </c>
      <c r="G14" s="35">
        <f>IF('成功率'!H17=0,"---",('B武器'!$C$9+'B武器'!F$6)*100/'成功率'!H17)</f>
        <v>10579.34508816121</v>
      </c>
      <c r="H14" s="35">
        <f>IF('成功率'!I17=0,"---",('B武器'!$C$9+'B武器'!G$6)*100/'成功率'!I17)</f>
        <v>11077.54279959718</v>
      </c>
      <c r="I14" s="35">
        <f>IF('成功率'!J17=0,"---",('B武器'!$C$9+'B武器'!H$6)*100/'成功率'!J17)</f>
        <v>12078.510317060896</v>
      </c>
      <c r="J14" s="35">
        <f>IF('成功率'!K17=0,"---",('B武器'!$C$9+'B武器'!I$6)*100/'成功率'!K17)</f>
        <v>13078.470824949698</v>
      </c>
      <c r="K14" s="35">
        <f>IF('成功率'!L17=0,"---",('B武器'!$C$9+'B武器'!J$6)*100/'成功率'!L17)</f>
        <v>14077.425842131724</v>
      </c>
      <c r="L14" s="35">
        <f>IF('成功率'!M17=0,"---",('B武器'!$C$9+'B武器'!K$6)*100/'成功率'!M17)</f>
        <v>18081.366147664492</v>
      </c>
      <c r="M14" s="36">
        <f>IF('成功率'!N17=0,"---",('B武器'!$C$9+'B武器'!L$6)*100/'成功率'!N17)</f>
        <v>30105.368790767687</v>
      </c>
      <c r="N14" s="11"/>
      <c r="O14" s="34">
        <f>IF('成功率'!P17=0,"---",('B武器'!$C$9+'B武器'!C$6)*100/'成功率'!P17)</f>
        <v>10100</v>
      </c>
      <c r="P14" s="35">
        <f>IF('成功率'!Q17=0,"---",('B武器'!$C$9+'B武器'!D$6)*100/'成功率'!Q17)</f>
        <v>10200</v>
      </c>
      <c r="Q14" s="35">
        <f>IF('成功率'!R17=0,"---",('B武器'!$C$9+'B武器'!E$6)*100/'成功率'!R17)</f>
        <v>10300</v>
      </c>
      <c r="R14" s="35">
        <f>IF('成功率'!S17=0,"---",('B武器'!$C$9+'B武器'!F$6)*100/'成功率'!S17)</f>
        <v>10500</v>
      </c>
      <c r="S14" s="35">
        <f>IF('成功率'!T17=0,"---",('B武器'!$C$9+'B武器'!G$6)*100/'成功率'!T17)</f>
        <v>11000</v>
      </c>
      <c r="T14" s="35">
        <f>IF('成功率'!U17=0,"---",('B武器'!$C$9+'B武器'!H$6)*100/'成功率'!U17)</f>
        <v>12000</v>
      </c>
      <c r="U14" s="35">
        <f>IF('成功率'!V17=0,"---",('B武器'!$C$9+'B武器'!I$6)*100/'成功率'!V17)</f>
        <v>13000</v>
      </c>
      <c r="V14" s="35">
        <f>IF('成功率'!W17=0,"---",('B武器'!$C$9+'B武器'!J$6)*100/'成功率'!W17)</f>
        <v>14000</v>
      </c>
      <c r="W14" s="35">
        <f>IF('成功率'!X17=0,"---",('B武器'!$C$9+'B武器'!K$6)*100/'成功率'!X17)</f>
        <v>18000</v>
      </c>
      <c r="X14" s="36">
        <f>IF('成功率'!Y17=0,"---",('B武器'!$C$9+'B武器'!L$6)*100/'成功率'!Y17)</f>
        <v>30000</v>
      </c>
      <c r="Y14" s="11"/>
      <c r="Z14" s="34">
        <f>IF('成功率'!AA17=0,"---",('B武器'!$C$9+'B武器'!C$6)*100/'成功率'!AA17)</f>
        <v>10100</v>
      </c>
      <c r="AA14" s="35">
        <f>IF('成功率'!AB17=0,"---",('B武器'!$C$9+'B武器'!D$6)*100/'成功率'!AB17)</f>
        <v>10200</v>
      </c>
      <c r="AB14" s="35">
        <f>IF('成功率'!AC17=0,"---",('B武器'!$C$9+'B武器'!E$6)*100/'成功率'!AC17)</f>
        <v>10300</v>
      </c>
      <c r="AC14" s="35">
        <f>IF('成功率'!AD17=0,"---",('B武器'!$C$9+'B武器'!F$6)*100/'成功率'!AD17)</f>
        <v>10500</v>
      </c>
      <c r="AD14" s="35">
        <f>IF('成功率'!AE17=0,"---",('B武器'!$C$9+'B武器'!G$6)*100/'成功率'!AE17)</f>
        <v>11000</v>
      </c>
      <c r="AE14" s="35">
        <f>IF('成功率'!AF17=0,"---",('B武器'!$C$9+'B武器'!H$6)*100/'成功率'!AF17)</f>
        <v>12000</v>
      </c>
      <c r="AF14" s="35">
        <f>IF('成功率'!AG17=0,"---",('B武器'!$C$9+'B武器'!I$6)*100/'成功率'!AG17)</f>
        <v>13000</v>
      </c>
      <c r="AG14" s="35">
        <f>IF('成功率'!AH17=0,"---",('B武器'!$C$9+'B武器'!J$6)*100/'成功率'!AH17)</f>
        <v>14000</v>
      </c>
      <c r="AH14" s="35">
        <f>IF('成功率'!AI17=0,"---",('B武器'!$C$9+'B武器'!K$6)*100/'成功率'!AI17)</f>
        <v>18000</v>
      </c>
      <c r="AI14" s="36">
        <f>IF('成功率'!AJ17=0,"---",('B武器'!$C$9+'B武器'!L$6)*100/'成功率'!AJ17)</f>
        <v>30000</v>
      </c>
      <c r="AJ14" s="11"/>
      <c r="AK14" s="34">
        <f>IF('成功率'!AL17=0,"---",('B武器'!$C$9+'B武器'!C$6)*100/'成功率'!AL17)</f>
        <v>10100</v>
      </c>
      <c r="AL14" s="35">
        <f>IF('成功率'!AM17=0,"---",('B武器'!$C$9+'B武器'!D$6)*100/'成功率'!AM17)</f>
        <v>10200</v>
      </c>
      <c r="AM14" s="35">
        <f>IF('成功率'!AN17=0,"---",('B武器'!$C$9+'B武器'!E$6)*100/'成功率'!AN17)</f>
        <v>10300</v>
      </c>
      <c r="AN14" s="35">
        <f>IF('成功率'!AO17=0,"---",('B武器'!$C$9+'B武器'!F$6)*100/'成功率'!AO17)</f>
        <v>10500</v>
      </c>
      <c r="AO14" s="35">
        <f>IF('成功率'!AP17=0,"---",('B武器'!$C$9+'B武器'!G$6)*100/'成功率'!AP17)</f>
        <v>11000</v>
      </c>
      <c r="AP14" s="35">
        <f>IF('成功率'!AQ17=0,"---",('B武器'!$C$9+'B武器'!H$6)*100/'成功率'!AQ17)</f>
        <v>12000</v>
      </c>
      <c r="AQ14" s="35">
        <f>IF('成功率'!AR17=0,"---",('B武器'!$C$9+'B武器'!I$6)*100/'成功率'!AR17)</f>
        <v>13000</v>
      </c>
      <c r="AR14" s="35">
        <f>IF('成功率'!AS17=0,"---",('B武器'!$C$9+'B武器'!J$6)*100/'成功率'!AS17)</f>
        <v>14000</v>
      </c>
      <c r="AS14" s="35">
        <f>IF('成功率'!AT17=0,"---",('B武器'!$C$9+'B武器'!K$6)*100/'成功率'!AT17)</f>
        <v>18000</v>
      </c>
      <c r="AT14" s="36">
        <f>IF('成功率'!AU17=0,"---",('B武器'!$C$9+'B武器'!L$6)*100/'成功率'!AU17)</f>
        <v>30000</v>
      </c>
    </row>
    <row r="15" spans="2:46" ht="13.5">
      <c r="B15" s="11"/>
      <c r="C15" s="30" t="s">
        <v>15</v>
      </c>
      <c r="D15" s="37">
        <f>IF('成功率'!E18=0,"---",('B武器'!$H27+'B武器'!C$6)*100/'成功率'!E18)</f>
        <v>11377.757201703476</v>
      </c>
      <c r="E15" s="33">
        <f>IF('成功率'!F18=0,"---",('B武器'!$H27+'B武器'!D$6)*100/'成功率'!F18)</f>
        <v>11362.699745947155</v>
      </c>
      <c r="F15" s="33">
        <f>IF('成功率'!G18=0,"---",('B武器'!$H27+'B武器'!E$6)*100/'成功率'!G18)</f>
        <v>11409.641595153964</v>
      </c>
      <c r="G15" s="33">
        <f>IF('成功率'!H18=0,"---",('B武器'!$H27+'B武器'!F$6)*100/'成功率'!H18)</f>
        <v>11564.184073017996</v>
      </c>
      <c r="H15" s="33">
        <f>IF('成功率'!I18=0,"---",('B武器'!$H27+'B武器'!G$6)*100/'成功率'!I18)</f>
        <v>12039.645448969512</v>
      </c>
      <c r="I15" s="33">
        <f>IF('成功率'!J18=0,"---",('B武器'!$H27+'B武器'!H$6)*100/'成功率'!J18)</f>
        <v>13044.7810348039</v>
      </c>
      <c r="J15" s="33">
        <f>IF('成功率'!K18=0,"---",('B武器'!$H27+'B武器'!I$6)*100/'成功率'!K18)</f>
        <v>14039.223688874092</v>
      </c>
      <c r="K15" s="33">
        <f>IF('成功率'!L18=0,"---",('B武器'!$H27+'B武器'!J$6)*100/'成功率'!L18)</f>
        <v>15023.14314025571</v>
      </c>
      <c r="L15" s="33">
        <f>IF('成功率'!M18=0,"---",('B武器'!$H27+'B武器'!K$6)*100/'成功率'!M18)</f>
        <v>19054.314416273974</v>
      </c>
      <c r="M15" s="38">
        <f>IF('成功率'!N18=0,"---",('B武器'!$H27+'B武器'!L$6)*100/'成功率'!N18)</f>
        <v>31292.093541493934</v>
      </c>
      <c r="N15" s="11"/>
      <c r="O15" s="37">
        <f>IF('成功率'!P18=0,"---",('B武器'!$C27+'B武器'!C$6)*100/'成功率'!P18)</f>
        <v>11147.540983606557</v>
      </c>
      <c r="P15" s="33">
        <f>IF('成功率'!Q18=0,"---",('B武器'!$C27+'B武器'!D$6)*100/'成功率'!Q18)</f>
        <v>11135.135135135135</v>
      </c>
      <c r="Q15" s="33">
        <f>IF('成功率'!R18=0,"---",('B武器'!$C27+'B武器'!E$6)*100/'成功率'!R18)</f>
        <v>11182.79569892473</v>
      </c>
      <c r="R15" s="33">
        <f>IF('成功率'!S18=0,"---",('B武器'!$C27+'B武器'!F$6)*100/'成功率'!S18)</f>
        <v>11336.898395721924</v>
      </c>
      <c r="S15" s="33">
        <f>IF('成功率'!T18=0,"---",('B武器'!$C27+'B武器'!G$6)*100/'成功率'!T18)</f>
        <v>11808.510638297872</v>
      </c>
      <c r="T15" s="33">
        <f>IF('成功率'!U18=0,"---",('B武器'!$C27+'B武器'!H$6)*100/'成功率'!U18)</f>
        <v>12804.232804232804</v>
      </c>
      <c r="U15" s="33">
        <f>IF('成功率'!V18=0,"---",('B武器'!$C27+'B武器'!I$6)*100/'成功率'!V18)</f>
        <v>13789.473684210527</v>
      </c>
      <c r="V15" s="33">
        <f>IF('成功率'!W18=0,"---",('B武器'!$C27+'B武器'!J$6)*100/'成功率'!W18)</f>
        <v>14764.397905759162</v>
      </c>
      <c r="W15" s="33">
        <f>IF('成功率'!X18=0,"---",('B武器'!$C27+'B武器'!K$6)*100/'成功率'!X18)</f>
        <v>18756.476683937824</v>
      </c>
      <c r="X15" s="38">
        <f>IF('成功率'!Y18=0,"---",('B武器'!$C27+'B武器'!L$6)*100/'成功率'!Y18)</f>
        <v>30871.79487179487</v>
      </c>
      <c r="Y15" s="11"/>
      <c r="Z15" s="37">
        <f>IF('成功率'!AA18=0,"---",('B武器'!$H14+'B武器'!C$6)*100/'成功率'!AA18)</f>
        <v>10909.09090909091</v>
      </c>
      <c r="AA15" s="33">
        <f>IF('成功率'!AB18=0,"---",('B武器'!$H14+'B武器'!D$6)*100/'成功率'!AB18)</f>
        <v>10899.4708994709</v>
      </c>
      <c r="AB15" s="33">
        <f>IF('成功率'!AC18=0,"---",('B武器'!$H14+'B武器'!E$6)*100/'成功率'!AC18)</f>
        <v>10947.368421052632</v>
      </c>
      <c r="AC15" s="33">
        <f>IF('成功率'!AD18=0,"---",('B武器'!$H14+'B武器'!F$6)*100/'成功率'!AD18)</f>
        <v>11099.476439790576</v>
      </c>
      <c r="AD15" s="33">
        <f>IF('成功率'!AE18=0,"---",('B武器'!$H14+'B武器'!G$6)*100/'成功率'!AE18)</f>
        <v>11562.5</v>
      </c>
      <c r="AE15" s="33">
        <f>IF('成功率'!AF18=0,"---",('B武器'!$H14+'B武器'!H$6)*100/'成功率'!AF18)</f>
        <v>12538.860103626943</v>
      </c>
      <c r="AF15" s="33">
        <f>IF('成功率'!AG18=0,"---",('B武器'!$H14+'B武器'!I$6)*100/'成功率'!AG18)</f>
        <v>13505.154639175258</v>
      </c>
      <c r="AG15" s="33">
        <f>IF('成功率'!AH18=0,"---",('B武器'!$H14+'B武器'!J$6)*100/'成功率'!AH18)</f>
        <v>14461.538461538461</v>
      </c>
      <c r="AH15" s="33">
        <f>IF('成功率'!AI18=0,"---",('B武器'!$H14+'B武器'!K$6)*100/'成功率'!AI18)</f>
        <v>18375.6345177665</v>
      </c>
      <c r="AI15" s="38">
        <f>IF('成功率'!AJ18=0,"---",('B武器'!$H14+'B武器'!L$6)*100/'成功率'!AJ18)</f>
        <v>30251.256281407033</v>
      </c>
      <c r="AJ15" s="11"/>
      <c r="AK15" s="37">
        <f>IF('成功率'!AL18=0,"---",('B武器'!$C14+'B武器'!C$6)*100/'成功率'!AL18)</f>
        <v>10680.62827225131</v>
      </c>
      <c r="AL15" s="33">
        <f>IF('成功率'!AM18=0,"---",('B武器'!$C14+'B武器'!D$6)*100/'成功率'!AM18)</f>
        <v>10673.57512953368</v>
      </c>
      <c r="AM15" s="33">
        <f>IF('成功率'!AN18=0,"---",('B武器'!$C14+'B武器'!E$6)*100/'成功率'!AN18)</f>
        <v>10721.649484536083</v>
      </c>
      <c r="AN15" s="33">
        <f>IF('成功率'!AO18=0,"---",('B武器'!$C14+'B武器'!F$6)*100/'成功率'!AO18)</f>
        <v>10871.794871794871</v>
      </c>
      <c r="AO15" s="33">
        <f>IF('成功率'!AP18=0,"---",('B武器'!$C14+'B武器'!G$6)*100/'成功率'!AP18)</f>
        <v>11326.530612244898</v>
      </c>
      <c r="AP15" s="33">
        <f>IF('成功率'!AQ18=0,"---",('B武器'!$C14+'B武器'!H$6)*100/'成功率'!AQ18)</f>
        <v>12284.263959390863</v>
      </c>
      <c r="AQ15" s="33">
        <f>IF('成功率'!AR18=0,"---",('B武器'!$C14+'B武器'!I$6)*100/'成功率'!AR18)</f>
        <v>13232.323232323231</v>
      </c>
      <c r="AR15" s="33">
        <f>IF('成功率'!AS18=0,"---",('B武器'!$C14+'B武器'!J$6)*100/'成功率'!AS18)</f>
        <v>14170.854271356784</v>
      </c>
      <c r="AS15" s="33">
        <f>IF('成功率'!AT18=0,"---",('B武器'!$C14+'B武器'!K$6)*100/'成功率'!AT18)</f>
        <v>18100</v>
      </c>
      <c r="AT15" s="38">
        <f>IF('成功率'!AU18=0,"---",('B武器'!$C14+'B武器'!L$6)*100/'成功率'!AU18)</f>
        <v>30100</v>
      </c>
    </row>
    <row r="16" spans="2:46" ht="13.5">
      <c r="B16" s="11"/>
      <c r="C16" s="30" t="s">
        <v>16</v>
      </c>
      <c r="D16" s="37">
        <f>IF('成功率'!E19=0,"---",('B武器'!$H28+'B武器'!C$6)*100/'成功率'!E19)</f>
        <v>13367.579878655575</v>
      </c>
      <c r="E16" s="33">
        <f>IF('成功率'!F19=0,"---",('B武器'!$H28+'B武器'!D$6)*100/'成功率'!F19)</f>
        <v>13252.377932317657</v>
      </c>
      <c r="F16" s="33">
        <f>IF('成功率'!G19=0,"---",('B武器'!$H28+'B武器'!E$6)*100/'成功率'!G19)</f>
        <v>13253.067893121768</v>
      </c>
      <c r="G16" s="33">
        <f>IF('成功率'!H19=0,"---",('B武器'!$H28+'B武器'!F$6)*100/'成功率'!H19)</f>
        <v>13366.422248954541</v>
      </c>
      <c r="H16" s="33">
        <f>IF('成功率'!I19=0,"---",('B武器'!$H28+'B武器'!G$6)*100/'成功率'!I19)</f>
        <v>13813.072341840398</v>
      </c>
      <c r="I16" s="33">
        <f>IF('成功率'!J19=0,"---",('B武器'!$H28+'B武器'!H$6)*100/'成功率'!J19)</f>
        <v>14806.315507974687</v>
      </c>
      <c r="J16" s="33">
        <f>IF('成功率'!K19=0,"---",('B武器'!$H28+'B武器'!I$6)*100/'成功率'!K19)</f>
        <v>15783.186534007862</v>
      </c>
      <c r="K16" s="33">
        <f>IF('成功率'!L19=0,"---",('B武器'!$H28+'B武器'!J$6)*100/'成功率'!L19)</f>
        <v>16744.086916563658</v>
      </c>
      <c r="L16" s="33">
        <f>IF('成功率'!M19=0,"---",('B武器'!$H28+'B武器'!K$6)*100/'成功率'!M19)</f>
        <v>20764.289271793194</v>
      </c>
      <c r="M16" s="38">
        <f>IF('成功率'!N19=0,"---",('B武器'!$H28+'B武器'!L$6)*100/'成功率'!N19)</f>
        <v>33100.474665907284</v>
      </c>
      <c r="N16" s="11"/>
      <c r="O16" s="37">
        <f>IF('成功率'!P19=0,"---",('B武器'!$C28+'B武器'!C$6)*100/'成功率'!P19)</f>
        <v>12951.164420905056</v>
      </c>
      <c r="P16" s="33">
        <f>IF('成功率'!Q19=0,"---",('B武器'!$C28+'B武器'!D$6)*100/'成功率'!Q19)</f>
        <v>12844.345762192788</v>
      </c>
      <c r="Q16" s="33">
        <f>IF('成功率'!R19=0,"---",('B武器'!$C28+'B武器'!E$6)*100/'成功率'!R19)</f>
        <v>12848.466443972064</v>
      </c>
      <c r="R16" s="33">
        <f>IF('成功率'!S19=0,"---",('B武器'!$C28+'B武器'!F$6)*100/'成功率'!S19)</f>
        <v>12963.93886923135</v>
      </c>
      <c r="S16" s="33">
        <f>IF('成功率'!T19=0,"---",('B武器'!$C28+'B武器'!G$6)*100/'成功率'!T19)</f>
        <v>13408.989099596836</v>
      </c>
      <c r="T16" s="33">
        <f>IF('成功率'!U19=0,"---",('B武器'!$C28+'B武器'!H$6)*100/'成功率'!U19)</f>
        <v>14394.668641243985</v>
      </c>
      <c r="U16" s="33">
        <f>IF('成功率'!V19=0,"---",('B武器'!$C28+'B武器'!I$6)*100/'成功率'!V19)</f>
        <v>15364.277320799061</v>
      </c>
      <c r="V16" s="33">
        <f>IF('成功率'!W19=0,"---",('B武器'!$C28+'B武器'!J$6)*100/'成功率'!W19)</f>
        <v>16318.20499745028</v>
      </c>
      <c r="W16" s="33">
        <f>IF('成功率'!X19=0,"---",('B武器'!$C28+'B武器'!K$6)*100/'成功率'!X19)</f>
        <v>20302.53064735823</v>
      </c>
      <c r="X16" s="38">
        <f>IF('成功率'!Y19=0,"---",('B武器'!$C28+'B武器'!L$6)*100/'成功率'!Y19)</f>
        <v>32517.11241267377</v>
      </c>
      <c r="Y16" s="11"/>
      <c r="Z16" s="37">
        <f>IF('成功率'!AA19=0,"---",('B武器'!$H15+'B武器'!C$6)*100/'成功率'!AA19)</f>
        <v>12393.770027572846</v>
      </c>
      <c r="AA16" s="33">
        <f>IF('成功率'!AB19=0,"---",('B武器'!$H15+'B武器'!D$6)*100/'成功率'!AB19)</f>
        <v>12298.58271409518</v>
      </c>
      <c r="AB16" s="33">
        <f>IF('成功率'!AC19=0,"---",('B武器'!$H15+'B武器'!E$6)*100/'成功率'!AC19)</f>
        <v>12307.11087853945</v>
      </c>
      <c r="AC16" s="33">
        <f>IF('成功率'!AD19=0,"---",('B武器'!$H15+'B武器'!F$6)*100/'成功率'!AD19)</f>
        <v>12424.491443565013</v>
      </c>
      <c r="AD16" s="33">
        <f>IF('成功率'!AE19=0,"---",('B武器'!$H15+'B武器'!G$6)*100/'成功率'!AE19)</f>
        <v>12864.292864292865</v>
      </c>
      <c r="AE16" s="33">
        <f>IF('成功率'!AF19=0,"---",('B武器'!$H15+'B武器'!H$6)*100/'成功率'!AF19)</f>
        <v>13833.212760826702</v>
      </c>
      <c r="AF16" s="33">
        <f>IF('成功率'!AG19=0,"---",('B武器'!$H15+'B武器'!I$6)*100/'成功率'!AG19)</f>
        <v>14786.671169649893</v>
      </c>
      <c r="AG16" s="33">
        <f>IF('成功率'!AH19=0,"---",('B武器'!$H15+'B武器'!J$6)*100/'成功率'!AH19)</f>
        <v>15725.035250101213</v>
      </c>
      <c r="AH16" s="33">
        <f>IF('成功率'!AI19=0,"---",('B武器'!$H15+'B武器'!K$6)*100/'成功率'!AI19)</f>
        <v>19635.813921528206</v>
      </c>
      <c r="AI16" s="38">
        <f>IF('成功率'!AJ19=0,"---",('B武器'!$H15+'B武器'!L$6)*100/'成功率'!AJ19)</f>
        <v>31610.71191761729</v>
      </c>
      <c r="AJ16" s="11"/>
      <c r="AK16" s="37">
        <f>IF('成功率'!AL19=0,"---",('B武器'!$C15+'B武器'!C$6)*100/'成功率'!AL19)</f>
        <v>11871.708131717554</v>
      </c>
      <c r="AL16" s="33">
        <f>IF('成功率'!AM19=0,"---",('B武器'!$C15+'B武器'!D$6)*100/'成功率'!AM19)</f>
        <v>11787.07331114762</v>
      </c>
      <c r="AM16" s="33">
        <f>IF('成功率'!AN19=0,"---",('B武器'!$C15+'B武器'!E$6)*100/'成功率'!AN19)</f>
        <v>11799.543150036216</v>
      </c>
      <c r="AN16" s="33">
        <f>IF('成功率'!AO19=0,"---",('B武器'!$C15+'B武器'!F$6)*100/'成功率'!AO19)</f>
        <v>11918.48013816926</v>
      </c>
      <c r="AO16" s="33">
        <f>IF('成功率'!AP19=0,"---",('B武器'!$C15+'B武器'!G$6)*100/'成功率'!AP19)</f>
        <v>12352.989555062095</v>
      </c>
      <c r="AP16" s="33">
        <f>IF('成功率'!AQ19=0,"---",('B武器'!$C15+'B武器'!H$6)*100/'成功率'!AQ19)</f>
        <v>13305.590687174468</v>
      </c>
      <c r="AQ16" s="33">
        <f>IF('成功率'!AR19=0,"---",('B武器'!$C15+'B武器'!I$6)*100/'成功率'!AR19)</f>
        <v>14243.307426597583</v>
      </c>
      <c r="AR16" s="33">
        <f>IF('成功率'!AS19=0,"---",('B武器'!$C15+'B武器'!J$6)*100/'成功率'!AS19)</f>
        <v>15166.485921998636</v>
      </c>
      <c r="AS16" s="33">
        <f>IF('成功率'!AT19=0,"---",('B武器'!$C15+'B武器'!K$6)*100/'成功率'!AT19)</f>
        <v>19006.183337947765</v>
      </c>
      <c r="AT16" s="38">
        <f>IF('成功率'!AU19=0,"---",('B武器'!$C15+'B武器'!L$6)*100/'成功率'!AU19)</f>
        <v>30750.451257677876</v>
      </c>
    </row>
    <row r="17" spans="2:46" ht="13.5">
      <c r="B17" s="11"/>
      <c r="C17" s="16" t="s">
        <v>17</v>
      </c>
      <c r="D17" s="37">
        <f>IF('成功率'!E20=0,"---",('B武器'!$H29+'B武器'!C$6)*100/'成功率'!E20)</f>
        <v>17511.315321072336</v>
      </c>
      <c r="E17" s="33">
        <f>IF('成功率'!F20=0,"---",('B武器'!$H29+'B武器'!D$6)*100/'成功率'!F20)</f>
        <v>17082.38467595893</v>
      </c>
      <c r="F17" s="33">
        <f>IF('成功率'!G20=0,"---",('B武器'!$H29+'B武器'!E$6)*100/'成功率'!G20)</f>
        <v>16940.47241539707</v>
      </c>
      <c r="G17" s="33">
        <f>IF('成功率'!H20=0,"---",('B武器'!$H29+'B武器'!F$6)*100/'成功率'!H20)</f>
        <v>16926.003609006348</v>
      </c>
      <c r="H17" s="33">
        <f>IF('成功率'!I20=0,"---",('B武器'!$H29+'B武器'!G$6)*100/'成功率'!I20)</f>
        <v>17275.609614930494</v>
      </c>
      <c r="I17" s="33">
        <f>IF('成功率'!J20=0,"---",('B武器'!$H29+'B武器'!H$6)*100/'成功率'!J20)</f>
        <v>18211.794546050933</v>
      </c>
      <c r="J17" s="33">
        <f>IF('成功率'!K20=0,"---",('B武器'!$H29+'B武器'!I$6)*100/'成功率'!K20)</f>
        <v>19120.444626256067</v>
      </c>
      <c r="K17" s="33">
        <f>IF('成功率'!L20=0,"---",('B武器'!$H29+'B武器'!J$6)*100/'成功率'!L20)</f>
        <v>20002.757022976995</v>
      </c>
      <c r="L17" s="33">
        <f>IF('成功率'!M20=0,"---",('B武器'!$H29+'B武器'!K$6)*100/'成功率'!M20)</f>
        <v>23946.34133218891</v>
      </c>
      <c r="M17" s="38">
        <f>IF('成功率'!N20=0,"---",('B武器'!$H29+'B武器'!L$6)*100/'成功率'!N20)</f>
        <v>36440.96211760839</v>
      </c>
      <c r="N17" s="11"/>
      <c r="O17" s="37">
        <f>IF('成功率'!P20=0,"---",('B武器'!$C29+'B武器'!C$6)*100/'成功率'!P20)</f>
        <v>16756.43464361526</v>
      </c>
      <c r="P17" s="33">
        <f>IF('成功率'!Q20=0,"---",('B武器'!$C29+'B武器'!D$6)*100/'成功率'!Q20)</f>
        <v>16356.54641027309</v>
      </c>
      <c r="Q17" s="33">
        <f>IF('成功率'!R20=0,"---",('B武器'!$C29+'B武器'!E$6)*100/'成功率'!R20)</f>
        <v>16227.587360731837</v>
      </c>
      <c r="R17" s="33">
        <f>IF('成功率'!S20=0,"---",('B武器'!$C29+'B武器'!F$6)*100/'成功率'!S20)</f>
        <v>16224.128586252631</v>
      </c>
      <c r="S17" s="33">
        <f>IF('成功率'!T20=0,"---",('B武器'!$C29+'B武器'!G$6)*100/'成功率'!T20)</f>
        <v>16580.054805021304</v>
      </c>
      <c r="T17" s="33">
        <f>IF('成功率'!U20=0,"---",('B武器'!$C29+'B武器'!H$6)*100/'成功率'!U20)</f>
        <v>17515.452226776153</v>
      </c>
      <c r="U17" s="33">
        <f>IF('成功率'!V20=0,"---",('B武器'!$C29+'B武器'!I$6)*100/'成功率'!V20)</f>
        <v>18423.65786301487</v>
      </c>
      <c r="V17" s="33">
        <f>IF('成功率'!W20=0,"---",('B武器'!$C29+'B武器'!J$6)*100/'成功率'!W20)</f>
        <v>19305.840415120674</v>
      </c>
      <c r="W17" s="33">
        <f>IF('成功率'!X20=0,"---",('B武器'!$C29+'B武器'!K$6)*100/'成功率'!X20)</f>
        <v>23224.897785173023</v>
      </c>
      <c r="X17" s="38">
        <f>IF('成功率'!Y20=0,"---",('B武器'!$C29+'B武器'!L$6)*100/'成功率'!Y20)</f>
        <v>35603.626842485406</v>
      </c>
      <c r="Y17" s="11"/>
      <c r="Z17" s="37">
        <f>IF('成功率'!AA20=0,"---",('B武器'!$H16+'B武器'!C$6)*100/'成功率'!AA20)</f>
        <v>15644.899323779407</v>
      </c>
      <c r="AA17" s="33">
        <f>IF('成功率'!AB20=0,"---",('B武器'!$H16+'B武器'!D$6)*100/'成功率'!AB20)</f>
        <v>15288.786194611843</v>
      </c>
      <c r="AB17" s="33">
        <f>IF('成功率'!AC20=0,"---",('B武器'!$H16+'B武器'!E$6)*100/'成功率'!AC20)</f>
        <v>15179.015318186965</v>
      </c>
      <c r="AC17" s="33">
        <f>IF('成功率'!AD20=0,"---",('B武器'!$H16+'B武器'!F$6)*100/'成功率'!AD20)</f>
        <v>15191.196099816238</v>
      </c>
      <c r="AD17" s="33">
        <f>IF('成功率'!AE20=0,"---",('B武器'!$H16+'B武器'!G$6)*100/'成功率'!AE20)</f>
        <v>15553.897911222433</v>
      </c>
      <c r="AE17" s="33">
        <f>IF('成功率'!AF20=0,"---",('B武器'!$H16+'B武器'!H$6)*100/'成功率'!AF20)</f>
        <v>16482.51609693969</v>
      </c>
      <c r="AF17" s="33">
        <f>IF('成功率'!AG20=0,"---",('B武器'!$H16+'B武器'!I$6)*100/'成功率'!AG20)</f>
        <v>17384.75308419907</v>
      </c>
      <c r="AG17" s="33">
        <f>IF('成功率'!AH20=0,"---",('B武器'!$H16+'B武器'!J$6)*100/'成功率'!AH20)</f>
        <v>18261.71732671729</v>
      </c>
      <c r="AH17" s="33">
        <f>IF('成功率'!AI20=0,"---",('B武器'!$H16+'B武器'!K$6)*100/'成功率'!AI20)</f>
        <v>22123.79587367322</v>
      </c>
      <c r="AI17" s="38">
        <f>IF('成功率'!AJ20=0,"---",('B武器'!$H16+'B武器'!L$6)*100/'成功率'!AJ20)</f>
        <v>34269.053277554565</v>
      </c>
      <c r="AJ17" s="11"/>
      <c r="AK17" s="37">
        <f>IF('成功率'!AL20=0,"---",('B武器'!$C16+'B武器'!C$6)*100/'成功率'!AL20)</f>
        <v>14630.24407525861</v>
      </c>
      <c r="AL17" s="33">
        <f>IF('成功率'!AM20=0,"---",('B武器'!$C16+'B武器'!D$6)*100/'成功率'!AM20)</f>
        <v>14312.923356594172</v>
      </c>
      <c r="AM17" s="33">
        <f>IF('成功率'!AN20=0,"---",('B武器'!$C16+'B武器'!E$6)*100/'成功率'!AN20)</f>
        <v>14220.086248408965</v>
      </c>
      <c r="AN17" s="33">
        <f>IF('成功率'!AO20=0,"---",('B武器'!$C16+'B武器'!F$6)*100/'成功率'!AO20)</f>
        <v>14245.882099881299</v>
      </c>
      <c r="AO17" s="33">
        <f>IF('成功率'!AP20=0,"---",('B武器'!$C16+'B武器'!G$6)*100/'成功率'!AP20)</f>
        <v>14613.798069882994</v>
      </c>
      <c r="AP17" s="33">
        <f>IF('成功率'!AQ20=0,"---",('B武器'!$C16+'B武器'!H$6)*100/'成功率'!AQ20)</f>
        <v>15534.730491433938</v>
      </c>
      <c r="AQ17" s="33">
        <f>IF('成功率'!AR20=0,"---",('B武器'!$C16+'B武器'!I$6)*100/'成功率'!AR20)</f>
        <v>16430.08145683069</v>
      </c>
      <c r="AR17" s="33">
        <f>IF('成功率'!AS20=0,"---",('B武器'!$C16+'B武器'!J$6)*100/'成功率'!AS20)</f>
        <v>17300.902258791913</v>
      </c>
      <c r="AS17" s="33">
        <f>IF('成功率'!AT20=0,"---",('B武器'!$C16+'B武器'!K$6)*100/'成功率'!AT20)</f>
        <v>21106.211531890796</v>
      </c>
      <c r="AT17" s="38">
        <f>IF('成功率'!AU20=0,"---",('B武器'!$C16+'B武器'!L$6)*100/'成功率'!AU20)</f>
        <v>33025.530712880645</v>
      </c>
    </row>
    <row r="18" spans="2:46" ht="13.5">
      <c r="B18" s="11"/>
      <c r="C18" s="30" t="s">
        <v>18</v>
      </c>
      <c r="D18" s="37">
        <f>IF('成功率'!E21=0,"---",('B武器'!$H30+'B武器'!C$6)*100/'成功率'!E21)</f>
        <v>29739.74429520759</v>
      </c>
      <c r="E18" s="33">
        <f>IF('成功率'!F21=0,"---",('B武器'!$H30+'B武器'!D$6)*100/'成功率'!F21)</f>
        <v>27734.418800010277</v>
      </c>
      <c r="F18" s="33">
        <f>IF('成功率'!G21=0,"---",('B武器'!$H30+'B武器'!E$6)*100/'成功率'!G21)</f>
        <v>26915.630639072417</v>
      </c>
      <c r="G18" s="33">
        <f>IF('成功率'!H21=0,"---",('B武器'!$H30+'B武器'!F$6)*100/'成功率'!H21)</f>
        <v>26303.401673971843</v>
      </c>
      <c r="H18" s="33">
        <f>IF('成功率'!I21=0,"---",('B武器'!$H30+'B武器'!G$6)*100/'成功率'!I21)</f>
        <v>26169.348334315833</v>
      </c>
      <c r="I18" s="33">
        <f>IF('成功率'!J21=0,"---",('B武器'!$H30+'B武器'!H$6)*100/'成功率'!J21)</f>
        <v>26750.53513640473</v>
      </c>
      <c r="J18" s="33">
        <f>IF('成功率'!K21=0,"---",('B武器'!$H30+'B武器'!I$6)*100/'成功率'!K21)</f>
        <v>27295.895354803215</v>
      </c>
      <c r="K18" s="33">
        <f>IF('成功率'!L21=0,"---",('B武器'!$H30+'B武器'!J$6)*100/'成功率'!L21)</f>
        <v>27808.642669775876</v>
      </c>
      <c r="L18" s="33">
        <f>IF('成功率'!M21=0,"---",('B武器'!$H30+'B武器'!K$6)*100/'成功率'!M21)</f>
        <v>31255.176939192916</v>
      </c>
      <c r="M18" s="38">
        <f>IF('成功率'!N21=0,"---",('B武器'!$H30+'B武器'!L$6)*100/'成功率'!N21)</f>
        <v>43829.08440238142</v>
      </c>
      <c r="N18" s="11"/>
      <c r="O18" s="37">
        <f>IF('成功率'!P21=0,"---",('B武器'!$C30+'B武器'!C$6)*100/'成功率'!P21)</f>
        <v>28024.255083695505</v>
      </c>
      <c r="P18" s="33">
        <f>IF('成功率'!Q21=0,"---",('B武器'!$C30+'B武器'!D$6)*100/'成功率'!Q21)</f>
        <v>26173.910097613756</v>
      </c>
      <c r="Q18" s="33">
        <f>IF('成功率'!R21=0,"---",('B武器'!$C30+'B武器'!E$6)*100/'成功率'!R21)</f>
        <v>25421.73628654251</v>
      </c>
      <c r="R18" s="33">
        <f>IF('成功率'!S21=0,"---",('B武器'!$C30+'B武器'!F$6)*100/'成功率'!S21)</f>
        <v>24868.592693312465</v>
      </c>
      <c r="S18" s="33">
        <f>IF('成功率'!T21=0,"---",('B武器'!$C30+'B武器'!G$6)*100/'成功率'!T21)</f>
        <v>24782.91882914048</v>
      </c>
      <c r="T18" s="33">
        <f>IF('成功率'!U21=0,"---",('B武器'!$C30+'B武器'!H$6)*100/'成功率'!U21)</f>
        <v>25399.482350177885</v>
      </c>
      <c r="U18" s="33">
        <f>IF('成功率'!V21=0,"---",('B武器'!$C30+'B武器'!I$6)*100/'成功率'!V21)</f>
        <v>25978.55214358464</v>
      </c>
      <c r="V18" s="33">
        <f>IF('成功率'!W21=0,"---",('B武器'!$C30+'B武器'!J$6)*100/'成功率'!W21)</f>
        <v>26523.44732623296</v>
      </c>
      <c r="W18" s="33">
        <f>IF('成功率'!X21=0,"---",('B武器'!$C30+'B武器'!K$6)*100/'成功率'!X21)</f>
        <v>29998.92084984846</v>
      </c>
      <c r="X18" s="38">
        <f>IF('成功率'!Y21=0,"---",('B武器'!$C30+'B武器'!L$6)*100/'成功率'!Y21)</f>
        <v>42491.64643548695</v>
      </c>
      <c r="Y18" s="11"/>
      <c r="Z18" s="37">
        <f>IF('成功率'!AA21=0,"---",('B武器'!$H17+'B武器'!C$6)*100/'成功率'!AA21)</f>
        <v>25359.36152396177</v>
      </c>
      <c r="AA18" s="33">
        <f>IF('成功率'!AB21=0,"---",('B武器'!$H17+'B武器'!D$6)*100/'成功率'!AB21)</f>
        <v>23751.375008782958</v>
      </c>
      <c r="AB18" s="33">
        <f>IF('成功率'!AC21=0,"---",('B武器'!$H17+'B武器'!E$6)*100/'成功率'!AC21)</f>
        <v>23103.007937592487</v>
      </c>
      <c r="AC18" s="33">
        <f>IF('成功率'!AD21=0,"---",('B武器'!$H17+'B武器'!F$6)*100/'成功率'!AD21)</f>
        <v>22641.17735478262</v>
      </c>
      <c r="AD18" s="33">
        <f>IF('成功率'!AE21=0,"---",('B武器'!$H17+'B武器'!G$6)*100/'成功率'!AE21)</f>
        <v>22627.99345200974</v>
      </c>
      <c r="AE18" s="33">
        <f>IF('成功率'!AF21=0,"---",('B武器'!$H17+'B武器'!H$6)*100/'成功率'!AF21)</f>
        <v>23293.5800924569</v>
      </c>
      <c r="AF18" s="33">
        <f>IF('成功率'!AG21=0,"---",('B武器'!$H17+'B武器'!I$6)*100/'成功率'!AG21)</f>
        <v>23919.75699761443</v>
      </c>
      <c r="AG18" s="33">
        <f>IF('成功率'!AH21=0,"---",('B武器'!$H17+'B武器'!J$6)*100/'成功率'!AH21)</f>
        <v>24509.923729312417</v>
      </c>
      <c r="AH18" s="33">
        <f>IF('成功率'!AI21=0,"---",('B武器'!$H17+'B武器'!K$6)*100/'成功率'!AI21)</f>
        <v>28010.894644334698</v>
      </c>
      <c r="AI18" s="38">
        <f>IF('成功率'!AJ21=0,"---",('B武器'!$H17+'B武器'!L$6)*100/'成功率'!AJ21)</f>
        <v>40319.78833030025</v>
      </c>
      <c r="AJ18" s="11"/>
      <c r="AK18" s="37">
        <f>IF('成功率'!AL21=0,"---",('B武器'!$C17+'B武器'!C$6)*100/'成功率'!AL21)</f>
        <v>23004.154615918018</v>
      </c>
      <c r="AL18" s="33">
        <f>IF('成功率'!AM21=0,"---",('B武器'!$C17+'B武器'!D$6)*100/'成功率'!AM21)</f>
        <v>21603.12546578122</v>
      </c>
      <c r="AM18" s="33">
        <f>IF('成功率'!AN21=0,"---",('B武器'!$C17+'B武器'!E$6)*100/'成功率'!AN21)</f>
        <v>21043.60325856372</v>
      </c>
      <c r="AN18" s="33">
        <f>IF('成功率'!AO21=0,"---",('B武器'!$C17+'B武器'!F$6)*100/'成功率'!AO21)</f>
        <v>20659.770173205565</v>
      </c>
      <c r="AO18" s="33">
        <f>IF('成功率'!AP21=0,"---",('B武器'!$C17+'B武器'!G$6)*100/'成功率'!AP21)</f>
        <v>20707.60033797138</v>
      </c>
      <c r="AP18" s="33">
        <f>IF('成功率'!AQ21=0,"---",('B武器'!$C17+'B武器'!H$6)*100/'成功率'!AQ21)</f>
        <v>21412.655113411176</v>
      </c>
      <c r="AQ18" s="33">
        <f>IF('成功率'!AR21=0,"---",('B武器'!$C17+'B武器'!I$6)*100/'成功率'!AR21)</f>
        <v>22077.033651806367</v>
      </c>
      <c r="AR18" s="33">
        <f>IF('成功率'!AS21=0,"---",('B武器'!$C17+'B武器'!J$6)*100/'成功率'!AS21)</f>
        <v>22704.157318889676</v>
      </c>
      <c r="AS18" s="33">
        <f>IF('成功率'!AT21=0,"---",('B武器'!$C17+'B武器'!K$6)*100/'成功率'!AT21)</f>
        <v>26218.390853579902</v>
      </c>
      <c r="AT18" s="38">
        <f>IF('成功率'!AU21=0,"---",('B武器'!$C17+'B武器'!L$6)*100/'成功率'!AU21)</f>
        <v>38341.83333155066</v>
      </c>
    </row>
    <row r="19" spans="2:46" ht="13.5">
      <c r="B19" s="11"/>
      <c r="C19" s="16" t="s">
        <v>19</v>
      </c>
      <c r="D19" s="37">
        <f>IF('成功率'!E22=0,"---",('B武器'!$H31+'B武器'!C$6)*100/'成功率'!E22)</f>
        <v>68678.03486095642</v>
      </c>
      <c r="E19" s="33">
        <f>IF('成功率'!F22=0,"---",('B武器'!$H31+'B武器'!D$6)*100/'成功率'!F22)</f>
        <v>58925.91806551025</v>
      </c>
      <c r="F19" s="33">
        <f>IF('成功率'!G22=0,"---",('B武器'!$H31+'B武器'!E$6)*100/'成功率'!G22)</f>
        <v>55144.47569649132</v>
      </c>
      <c r="G19" s="33">
        <f>IF('成功率'!H22=0,"---",('B武器'!$H31+'B武器'!F$6)*100/'成功率'!H22)</f>
        <v>52037.75284744553</v>
      </c>
      <c r="H19" s="33">
        <f>IF('成功率'!I22=0,"---",('B武器'!$H31+'B武器'!G$6)*100/'成功率'!I22)</f>
        <v>49852.01529232263</v>
      </c>
      <c r="I19" s="33">
        <f>IF('成功率'!J22=0,"---",('B武器'!$H31+'B武器'!H$6)*100/'成功率'!J22)</f>
        <v>48778.092353793654</v>
      </c>
      <c r="J19" s="33">
        <f>IF('成功率'!K22=0,"---",('B武器'!$H31+'B武器'!I$6)*100/'成功率'!K22)</f>
        <v>47818.60382674727</v>
      </c>
      <c r="K19" s="33">
        <f>IF('成功率'!L22=0,"---",('B武器'!$H31+'B武器'!J$6)*100/'成功率'!L22)</f>
        <v>46956.184177923475</v>
      </c>
      <c r="L19" s="33">
        <f>IF('成功率'!M22=0,"---",('B武器'!$H31+'B武器'!K$6)*100/'成功率'!M22)</f>
        <v>48295.89870574675</v>
      </c>
      <c r="M19" s="38">
        <f>IF('成功率'!N22=0,"---",('B武器'!$H31+'B武器'!L$6)*100/'成功率'!N22)</f>
        <v>59766.146711088455</v>
      </c>
      <c r="N19" s="11"/>
      <c r="O19" s="37">
        <f>IF('成功率'!P22=0,"---",('B武器'!$C31+'B武器'!C$6)*100/'成功率'!P22)</f>
        <v>63395.97153921141</v>
      </c>
      <c r="P19" s="33">
        <f>IF('成功率'!Q22=0,"---",('B武器'!$C31+'B武器'!D$6)*100/'成功率'!Q22)</f>
        <v>54607.47285058028</v>
      </c>
      <c r="Q19" s="33">
        <f>IF('成功率'!R22=0,"---",('B武器'!$C31+'B武器'!E$6)*100/'成功率'!R22)</f>
        <v>51189.630263552</v>
      </c>
      <c r="R19" s="33">
        <f>IF('成功率'!S22=0,"---",('B武器'!$C31+'B武器'!F$6)*100/'成功率'!S22)</f>
        <v>48388.361395484164</v>
      </c>
      <c r="S19" s="33">
        <f>IF('成功率'!T22=0,"---",('B武器'!$C31+'B武器'!G$6)*100/'成功率'!T22)</f>
        <v>46455.709602054914</v>
      </c>
      <c r="T19" s="33">
        <f>IF('成功率'!U22=0,"---",('B武器'!$C31+'B武器'!H$6)*100/'成功率'!U22)</f>
        <v>45587.94694321783</v>
      </c>
      <c r="U19" s="33">
        <f>IF('成功率'!V22=0,"---",('B武器'!$C31+'B武器'!I$6)*100/'成功率'!V22)</f>
        <v>44811.159401839475</v>
      </c>
      <c r="V19" s="33">
        <f>IF('成功率'!W22=0,"---",('B武器'!$C31+'B武器'!J$6)*100/'成功率'!W22)</f>
        <v>44111.752994851304</v>
      </c>
      <c r="W19" s="33">
        <f>IF('成功率'!X22=0,"---",('B武器'!$C31+'B武器'!K$6)*100/'成功率'!X22)</f>
        <v>45690.47920437697</v>
      </c>
      <c r="X19" s="38">
        <f>IF('成功率'!Y22=0,"---",('B武器'!$C31+'B武器'!L$6)*100/'成功率'!Y22)</f>
        <v>57230.56719378975</v>
      </c>
      <c r="Y19" s="11"/>
      <c r="Z19" s="37">
        <f>IF('成功率'!AA22=0,"---",('B武器'!$H18+'B武器'!C$6)*100/'成功率'!AA22)</f>
        <v>55098.16594426604</v>
      </c>
      <c r="AA19" s="33">
        <f>IF('成功率'!AB22=0,"---",('B武器'!$H18+'B武器'!D$6)*100/'成功率'!AB22)</f>
        <v>47807.31612986333</v>
      </c>
      <c r="AB19" s="33">
        <f>IF('成功率'!AC22=0,"---",('B武器'!$H18+'B武器'!E$6)*100/'成功率'!AC22)</f>
        <v>44956.84990590145</v>
      </c>
      <c r="AC19" s="33">
        <f>IF('成功率'!AD22=0,"---",('B武器'!$H18+'B武器'!F$6)*100/'成功率'!AD22)</f>
        <v>42632.245994488</v>
      </c>
      <c r="AD19" s="33">
        <f>IF('成功率'!AE22=0,"---",('B武器'!$H18+'B武器'!G$6)*100/'成功率'!AE22)</f>
        <v>41092.16252523433</v>
      </c>
      <c r="AE19" s="33">
        <f>IF('成功率'!AF22=0,"---",('B武器'!$H18+'B武器'!H$6)*100/'成功率'!AF22)</f>
        <v>40539.90691688846</v>
      </c>
      <c r="AF19" s="33">
        <f>IF('成功率'!AG22=0,"---",('B武器'!$H18+'B武器'!I$6)*100/'成功率'!AG22)</f>
        <v>40043.73976876522</v>
      </c>
      <c r="AG19" s="33">
        <f>IF('成功率'!AH22=0,"---",('B武器'!$H18+'B武器'!J$6)*100/'成功率'!AH22)</f>
        <v>39595.529296668756</v>
      </c>
      <c r="AH19" s="33">
        <f>IF('成功率'!AI22=0,"---",('B武器'!$H18+'B武器'!K$6)*100/'成功率'!AI22)</f>
        <v>41529.482646792865</v>
      </c>
      <c r="AI19" s="38">
        <f>IF('成功率'!AJ22=0,"---",('B武器'!$H18+'B武器'!L$6)*100/'成功率'!AJ22)</f>
        <v>53118.994955775386</v>
      </c>
      <c r="AJ19" s="11"/>
      <c r="AK19" s="37">
        <f>IF('成功率'!AL22=0,"---",('B武器'!$C18+'B武器'!C$6)*100/'成功率'!AL22)</f>
        <v>47999.46860856778</v>
      </c>
      <c r="AL19" s="33">
        <f>IF('成功率'!AM22=0,"---",('B武器'!$C18+'B武器'!D$6)*100/'成功率'!AM22)</f>
        <v>41929.18627780013</v>
      </c>
      <c r="AM19" s="33">
        <f>IF('成功率'!AN22=0,"---",('B武器'!$C18+'B武器'!E$6)*100/'成功率'!AN22)</f>
        <v>39546.73617585956</v>
      </c>
      <c r="AN19" s="33">
        <f>IF('成功率'!AO22=0,"---",('B武器'!$C18+'B武器'!F$6)*100/'成功率'!AO22)</f>
        <v>37617.369196809894</v>
      </c>
      <c r="AO19" s="33">
        <f>IF('成功率'!AP22=0,"---",('B武器'!$C18+'B武器'!G$6)*100/'成功率'!AP22)</f>
        <v>36402.97508101776</v>
      </c>
      <c r="AP19" s="33">
        <f>IF('成功率'!AQ22=0,"---",('B武器'!$C18+'B武器'!H$6)*100/'成功率'!AQ22)</f>
        <v>36111.18752702082</v>
      </c>
      <c r="AQ19" s="33">
        <f>IF('成功率'!AR22=0,"---",('B武器'!$C18+'B武器'!I$6)*100/'成功率'!AR22)</f>
        <v>35848.13662606904</v>
      </c>
      <c r="AR19" s="33">
        <f>IF('成功率'!AS22=0,"---",('B武器'!$C18+'B武器'!J$6)*100/'成功率'!AS22)</f>
        <v>35609.77642340154</v>
      </c>
      <c r="AS19" s="33">
        <f>IF('成功率'!AT22=0,"---",('B武器'!$C18+'B武器'!K$6)*100/'成功率'!AT22)</f>
        <v>37834.68009664101</v>
      </c>
      <c r="AT19" s="38">
        <f>IF('成功率'!AU22=0,"---",('B武器'!$C18+'B武器'!L$6)*100/'成功率'!AU22)</f>
        <v>49434.371031252966</v>
      </c>
    </row>
    <row r="20" spans="2:46" ht="13.5">
      <c r="B20" s="11"/>
      <c r="C20" s="30" t="s">
        <v>20</v>
      </c>
      <c r="D20" s="37">
        <f>IF('成功率'!E23=0,"---",('B武器'!$H32+'B武器'!C$6)*100/'成功率'!E23)</f>
        <v>244447.71001518687</v>
      </c>
      <c r="E20" s="33">
        <f>IF('成功率'!F23=0,"---",('B武器'!$H32+'B武器'!D$6)*100/'成功率'!F23)</f>
        <v>169932.19523576027</v>
      </c>
      <c r="F20" s="33">
        <f>IF('成功率'!G23=0,"---",('B武器'!$H32+'B武器'!E$6)*100/'成功率'!G23)</f>
        <v>147675.57555601085</v>
      </c>
      <c r="G20" s="33">
        <f>IF('成功率'!H23=0,"---",('B武器'!$H32+'B武器'!F$6)*100/'成功率'!H23)</f>
        <v>130913.61152530613</v>
      </c>
      <c r="H20" s="33">
        <f>IF('成功率'!I23=0,"---",('B武器'!$H32+'B武器'!G$6)*100/'成功率'!I23)</f>
        <v>118410.33130351474</v>
      </c>
      <c r="I20" s="33">
        <f>IF('成功率'!J23=0,"---",('B武器'!$H32+'B武器'!H$6)*100/'成功率'!J23)</f>
        <v>109399.29425234295</v>
      </c>
      <c r="J20" s="33">
        <f>IF('成功率'!K23=0,"---",('B武器'!$H32+'B武器'!I$6)*100/'成功率'!K23)</f>
        <v>101951.39628147648</v>
      </c>
      <c r="K20" s="33">
        <f>IF('成功率'!L23=0,"---",('B武器'!$H32+'B武器'!J$6)*100/'成功率'!L23)</f>
        <v>95692.36465337742</v>
      </c>
      <c r="L20" s="33">
        <f>IF('成功率'!M23=0,"---",('B武器'!$H32+'B武器'!K$6)*100/'成功率'!M23)</f>
        <v>88997.86911404612</v>
      </c>
      <c r="M20" s="38">
        <f>IF('成功率'!N23=0,"---",('B武器'!$H32+'B武器'!L$6)*100/'成功率'!N23)</f>
        <v>95311.2942034498</v>
      </c>
      <c r="N20" s="11"/>
      <c r="O20" s="37">
        <f>IF('成功率'!P23=0,"---",('B武器'!$C32+'B武器'!C$6)*100/'成功率'!P23)</f>
        <v>218329.6444190188</v>
      </c>
      <c r="P20" s="33">
        <f>IF('成功率'!Q23=0,"---",('B武器'!$C32+'B武器'!D$6)*100/'成功率'!Q23)</f>
        <v>154127.83650383062</v>
      </c>
      <c r="Q20" s="33">
        <f>IF('成功率'!R23=0,"---",('B武器'!$C32+'B武器'!E$6)*100/'成功率'!R23)</f>
        <v>134581.06968136757</v>
      </c>
      <c r="R20" s="33">
        <f>IF('成功率'!S23=0,"---",('B武器'!$C32+'B武器'!F$6)*100/'成功率'!S23)</f>
        <v>119763.09528819141</v>
      </c>
      <c r="S20" s="33">
        <f>IF('成功率'!T23=0,"---",('B武器'!$C32+'B武器'!G$6)*100/'成功率'!T23)</f>
        <v>108703.01926470193</v>
      </c>
      <c r="T20" s="33">
        <f>IF('成功率'!U23=0,"---",('B武器'!$C32+'B武器'!H$6)*100/'成功率'!U23)</f>
        <v>100790.71692863673</v>
      </c>
      <c r="U20" s="33">
        <f>IF('成功率'!V23=0,"---",('B武器'!$C32+'B武器'!I$6)*100/'成功率'!V23)</f>
        <v>94223.50598970261</v>
      </c>
      <c r="V20" s="33">
        <f>IF('成功率'!W23=0,"---",('B武器'!$C32+'B武器'!J$6)*100/'成功率'!W23)</f>
        <v>88685.25897668443</v>
      </c>
      <c r="W20" s="33">
        <f>IF('成功率'!X23=0,"---",('B武器'!$C32+'B武器'!K$6)*100/'成功率'!X23)</f>
        <v>83046.61831848814</v>
      </c>
      <c r="X20" s="38">
        <f>IF('成功率'!Y23=0,"---",('B武器'!$C32+'B武器'!L$6)*100/'成功率'!Y23)</f>
        <v>89981.407712072</v>
      </c>
      <c r="Y20" s="11"/>
      <c r="Z20" s="37">
        <f>IF('成功率'!AA23=0,"---",('B武器'!$H19+'B武器'!C$6)*100/'成功率'!AA23)</f>
        <v>178406.87324345508</v>
      </c>
      <c r="AA20" s="33">
        <f>IF('成功率'!AB23=0,"---",('B武器'!$H19+'B武器'!D$6)*100/'成功率'!AB23)</f>
        <v>129416.35543632114</v>
      </c>
      <c r="AB20" s="33">
        <f>IF('成功率'!AC23=0,"---",('B武器'!$H19+'B武器'!E$6)*100/'成功率'!AC23)</f>
        <v>113987.22656191072</v>
      </c>
      <c r="AC20" s="33">
        <f>IF('成功率'!AD23=0,"---",('B武器'!$H19+'B武器'!F$6)*100/'成功率'!AD23)</f>
        <v>102154.21476858281</v>
      </c>
      <c r="AD20" s="33">
        <f>IF('成功率'!AE23=0,"---",('B武器'!$H19+'B武器'!G$6)*100/'成功率'!AE23)</f>
        <v>93323.05585441092</v>
      </c>
      <c r="AE20" s="33">
        <f>IF('成功率'!AF23=0,"---",('B武器'!$H19+'B武器'!H$6)*100/'成功率'!AF23)</f>
        <v>87111.05611867803</v>
      </c>
      <c r="AF20" s="33">
        <f>IF('成功率'!AG23=0,"---",('B武器'!$H19+'B武器'!I$6)*100/'成功率'!AG23)</f>
        <v>81914.47941667069</v>
      </c>
      <c r="AG20" s="33">
        <f>IF('成功率'!AH23=0,"---",('B武器'!$H19+'B武器'!J$6)*100/'成功率'!AH23)</f>
        <v>77503.16319407779</v>
      </c>
      <c r="AH20" s="33">
        <f>IF('成功率'!AI23=0,"---",('B武器'!$H19+'B武器'!K$6)*100/'成功率'!AI23)</f>
        <v>73506.60895238418</v>
      </c>
      <c r="AI20" s="38">
        <f>IF('成功率'!AJ23=0,"---",('B武器'!$H19+'B武器'!L$6)*100/'成功率'!AJ23)</f>
        <v>81359.0843640529</v>
      </c>
      <c r="AJ20" s="11"/>
      <c r="AK20" s="37">
        <f>IF('成功率'!AL23=0,"---",('B武器'!$C19+'B武器'!C$6)*100/'成功率'!AL23)</f>
        <v>147256.80999340842</v>
      </c>
      <c r="AL20" s="33">
        <f>IF('成功率'!AM23=0,"---",('B武器'!$C19+'B武器'!D$6)*100/'成功率'!AM23)</f>
        <v>109342.82877374516</v>
      </c>
      <c r="AM20" s="33">
        <f>IF('成功率'!AN23=0,"---",('B武器'!$C19+'B武器'!E$6)*100/'成功率'!AN23)</f>
        <v>97053.44979297713</v>
      </c>
      <c r="AN20" s="33">
        <f>IF('成功率'!AO23=0,"---",('B武器'!$C19+'B武器'!F$6)*100/'成功率'!AO23)</f>
        <v>87538.85193551888</v>
      </c>
      <c r="AO20" s="33">
        <f>IF('成功率'!AP23=0,"---",('B武器'!$C19+'B武器'!G$6)*100/'成功率'!AP23)</f>
        <v>80461.04708439899</v>
      </c>
      <c r="AP20" s="33">
        <f>IF('成功率'!AQ23=0,"---",('B武器'!$C19+'B武器'!H$6)*100/'成功率'!AQ23)</f>
        <v>75597.54054955083</v>
      </c>
      <c r="AQ20" s="33">
        <f>IF('成功率'!AR23=0,"---",('B武器'!$C19+'B武器'!I$6)*100/'成功率'!AR23)</f>
        <v>71499.58596926212</v>
      </c>
      <c r="AR20" s="33">
        <f>IF('成功率'!AS23=0,"---",('B武器'!$C19+'B武器'!J$6)*100/'成功率'!AS23)</f>
        <v>67999.61617751337</v>
      </c>
      <c r="AS20" s="33">
        <f>IF('成功率'!AT23=0,"---",('B武器'!$C19+'B武器'!K$6)*100/'成功率'!AT23)</f>
        <v>65332.998387118416</v>
      </c>
      <c r="AT20" s="38">
        <f>IF('成功率'!AU23=0,"---",('B武器'!$C19+'B武器'!L$6)*100/'成功率'!AU23)</f>
        <v>73900.03511415487</v>
      </c>
    </row>
    <row r="21" spans="2:46" ht="13.5">
      <c r="B21" s="11"/>
      <c r="C21" s="16" t="s">
        <v>21</v>
      </c>
      <c r="D21" s="37">
        <f>IF('成功率'!E24=0,"---",('B武器'!$H33+'B武器'!C$6)*100/'成功率'!E24)</f>
        <v>913824.2986056012</v>
      </c>
      <c r="E21" s="33">
        <f>IF('成功率'!F24=0,"---",('B武器'!$H33+'B武器'!D$6)*100/'成功率'!F24)</f>
        <v>463365.5538392006</v>
      </c>
      <c r="F21" s="33">
        <f>IF('成功率'!G24=0,"---",('B武器'!$H33+'B武器'!E$6)*100/'成功率'!G24)</f>
        <v>372074.4546418588</v>
      </c>
      <c r="G21" s="33">
        <f>IF('成功率'!H24=0,"---",('B武器'!$H33+'B武器'!F$6)*100/'成功率'!H24)</f>
        <v>311296.93604885606</v>
      </c>
      <c r="H21" s="33">
        <f>IF('成功率'!I24=0,"---",('B武器'!$H33+'B武器'!G$6)*100/'成功率'!I24)</f>
        <v>268650.35556431673</v>
      </c>
      <c r="I21" s="33">
        <f>IF('成功率'!J24=0,"---",('B武器'!$H33+'B武器'!H$6)*100/'成功率'!J24)</f>
        <v>237902.92578835585</v>
      </c>
      <c r="J21" s="33">
        <f>IF('成功率'!K24=0,"---",('B武器'!$H33+'B武器'!I$6)*100/'成功率'!K24)</f>
        <v>213948.53282336306</v>
      </c>
      <c r="K21" s="33">
        <f>IF('成功率'!L24=0,"---",('B武器'!$H33+'B武器'!J$6)*100/'成功率'!L24)</f>
        <v>194759.93531737407</v>
      </c>
      <c r="L21" s="33">
        <f>IF('成功率'!M24=0,"---",('B武器'!$H33+'B武器'!K$6)*100/'成功率'!M24)</f>
        <v>169428.5923389452</v>
      </c>
      <c r="M21" s="38">
        <f>IF('成功率'!N24=0,"---",('B武器'!$H33+'B武器'!L$6)*100/'成功率'!N24)</f>
        <v>163292.68781130505</v>
      </c>
      <c r="N21" s="11"/>
      <c r="O21" s="37">
        <f>IF('成功率'!P24=0,"---",('B武器'!$C33+'B武器'!C$6)*100/'成功率'!P24)</f>
        <v>773456.9145905874</v>
      </c>
      <c r="P21" s="33">
        <f>IF('成功率'!Q24=0,"---",('B武器'!$C33+'B武器'!D$6)*100/'成功率'!Q24)</f>
        <v>411094.41144932417</v>
      </c>
      <c r="Q21" s="33">
        <f>IF('成功率'!R24=0,"---",('B武器'!$C33+'B武器'!E$6)*100/'成功率'!R24)</f>
        <v>333386.47327395255</v>
      </c>
      <c r="R21" s="33">
        <f>IF('成功率'!S24=0,"---",('B武器'!$C33+'B武器'!F$6)*100/'成功率'!S24)</f>
        <v>280828.96913777525</v>
      </c>
      <c r="S21" s="33">
        <f>IF('成功率'!T24=0,"---",('B武器'!$C33+'B武器'!G$6)*100/'成功率'!T24)</f>
        <v>243613.3864304004</v>
      </c>
      <c r="T21" s="33">
        <f>IF('成功率'!U24=0,"---",('B武器'!$C33+'B武器'!H$6)*100/'成功率'!U24)</f>
        <v>216679.28234009715</v>
      </c>
      <c r="U21" s="33">
        <f>IF('成功率'!V24=0,"---",('B武器'!$C33+'B武器'!I$6)*100/'成功率'!V24)</f>
        <v>195560.4961783821</v>
      </c>
      <c r="V21" s="33">
        <f>IF('成功率'!W24=0,"---",('B武器'!$C33+'B武器'!J$6)*100/'成功率'!W24)</f>
        <v>178557.1657815141</v>
      </c>
      <c r="W21" s="33">
        <f>IF('成功率'!X24=0,"---",('B武器'!$C33+'B武器'!K$6)*100/'成功率'!X24)</f>
        <v>156303.20741371354</v>
      </c>
      <c r="X21" s="38">
        <f>IF('成功率'!Y24=0,"---",('B武器'!$C33+'B武器'!L$6)*100/'成功率'!Y24)</f>
        <v>152098.3296213847</v>
      </c>
      <c r="Y21" s="11"/>
      <c r="Z21" s="37">
        <f>IF('成功率'!AA24=0,"---",('B武器'!$H20+'B武器'!C$6)*100/'成功率'!AA24)</f>
        <v>577306.7368814446</v>
      </c>
      <c r="AA21" s="33">
        <f>IF('成功率'!AB24=0,"---",('B武器'!$H20+'B武器'!D$6)*100/'成功率'!AB24)</f>
        <v>331265.6582129626</v>
      </c>
      <c r="AB21" s="33">
        <f>IF('成功率'!AC24=0,"---",('B武器'!$H20+'B武器'!E$6)*100/'成功率'!AC24)</f>
        <v>273357.81093475624</v>
      </c>
      <c r="AC21" s="33">
        <f>IF('成功率'!AD24=0,"---",('B武器'!$H20+'B武器'!F$6)*100/'成功率'!AD24)</f>
        <v>233091.6817397927</v>
      </c>
      <c r="AD21" s="33">
        <f>IF('成功率'!AE24=0,"---",('B武器'!$H20+'B武器'!G$6)*100/'成功率'!AE24)</f>
        <v>204127.69575995667</v>
      </c>
      <c r="AE21" s="33">
        <f>IF('成功率'!AF24=0,"---",('B武器'!$H20+'B武器'!H$6)*100/'成功率'!AF24)</f>
        <v>183046.32473305255</v>
      </c>
      <c r="AF21" s="33">
        <f>IF('成功率'!AG24=0,"---",('B武器'!$H20+'B武器'!I$6)*100/'成功率'!AG24)</f>
        <v>166318.71511387866</v>
      </c>
      <c r="AG21" s="33">
        <f>IF('成功率'!AH24=0,"---",('B武器'!$H20+'B武器'!J$6)*100/'成功率'!AH24)</f>
        <v>152722.38217218558</v>
      </c>
      <c r="AH21" s="33">
        <f>IF('成功率'!AI24=0,"---",('B武器'!$H20+'B武器'!K$6)*100/'成功率'!AI24)</f>
        <v>135280.67875914386</v>
      </c>
      <c r="AI21" s="38">
        <f>IF('成功率'!AJ24=0,"---",('B武器'!$H20+'B武器'!L$6)*100/'成功率'!AJ24)</f>
        <v>134059.65441202032</v>
      </c>
      <c r="AJ21" s="11"/>
      <c r="AK21" s="37">
        <f>IF('成功率'!AL24=0,"---",('B武器'!$C20+'B武器'!C$6)*100/'成功率'!AL24)</f>
        <v>443613.5483872435</v>
      </c>
      <c r="AL21" s="33">
        <f>IF('成功率'!AM24=0,"---",('B武器'!$C20+'B武器'!D$6)*100/'成功率'!AM24)</f>
        <v>270239.1686066739</v>
      </c>
      <c r="AM21" s="33">
        <f>IF('成功率'!AN24=0,"---",('B武器'!$C20+'B武器'!E$6)*100/'成功率'!AN24)</f>
        <v>226320.68409351178</v>
      </c>
      <c r="AN21" s="33">
        <f>IF('成功率'!AO24=0,"---",('B武器'!$C20+'B武器'!F$6)*100/'成功率'!AO24)</f>
        <v>195060.73596183237</v>
      </c>
      <c r="AO21" s="33">
        <f>IF('成功率'!AP24=0,"---",('B武器'!$C20+'B武器'!G$6)*100/'成功率'!AP24)</f>
        <v>172293.5023042037</v>
      </c>
      <c r="AP21" s="33">
        <f>IF('成功率'!AQ24=0,"---",('B武器'!$C20+'B武器'!H$6)*100/'成功率'!AQ24)</f>
        <v>155683.2332650137</v>
      </c>
      <c r="AQ21" s="33">
        <f>IF('成功率'!AR24=0,"---",('B武器'!$C20+'B武器'!I$6)*100/'成功率'!AR24)</f>
        <v>142360.41330649672</v>
      </c>
      <c r="AR21" s="33">
        <f>IF('成功率'!AS24=0,"---",('B武器'!$C20+'B武器'!J$6)*100/'成功率'!AS24)</f>
        <v>131436.96376704914</v>
      </c>
      <c r="AS21" s="33">
        <f>IF('成功率'!AT24=0,"---",('B武器'!$C20+'B武器'!K$6)*100/'成功率'!AT24)</f>
        <v>117804.0134732826</v>
      </c>
      <c r="AT21" s="38">
        <f>IF('成功率'!AU24=0,"---",('B武器'!$C20+'B武器'!L$6)*100/'成功率'!AU24)</f>
        <v>118931.00820504311</v>
      </c>
    </row>
    <row r="22" spans="2:46" ht="13.5">
      <c r="B22" s="11"/>
      <c r="C22" s="30" t="s">
        <v>22</v>
      </c>
      <c r="D22" s="37">
        <f>IF('成功率'!E25=0,"---",('B武器'!$H34+'B武器'!C$6)*100/'成功率'!E25)</f>
        <v>3267853.756226101</v>
      </c>
      <c r="E22" s="33">
        <f>IF('成功率'!F25=0,"---",('B武器'!$H34+'B武器'!D$6)*100/'成功率'!F25)</f>
        <v>1089951.252075367</v>
      </c>
      <c r="F22" s="33">
        <f>IF('成功率'!G25=0,"---",('B武器'!$H34+'B武器'!E$6)*100/'成功率'!G25)</f>
        <v>817963.4390565252</v>
      </c>
      <c r="G22" s="33">
        <f>IF('成功率'!H25=0,"---",('B武器'!$H34+'B武器'!F$6)*100/'成功率'!H25)</f>
        <v>655170.7512452202</v>
      </c>
      <c r="H22" s="33">
        <f>IF('成功率'!I25=0,"---",('B武器'!$H34+'B武器'!G$6)*100/'成功率'!I25)</f>
        <v>547642.2927043501</v>
      </c>
      <c r="I22" s="33">
        <f>IF('成功率'!J25=0,"---",('B武器'!$H34+'B武器'!H$6)*100/'成功率'!J25)</f>
        <v>472264.8223180144</v>
      </c>
      <c r="J22" s="33">
        <f>IF('成功率'!K25=0,"---",('B武器'!$H34+'B武器'!I$6)*100/'成功率'!K25)</f>
        <v>415731.7195282626</v>
      </c>
      <c r="K22" s="33">
        <f>IF('成功率'!L25=0,"---",('B武器'!$H34+'B武器'!J$6)*100/'成功率'!L25)</f>
        <v>371761.5284695668</v>
      </c>
      <c r="L22" s="33">
        <f>IF('成功率'!M25=0,"---",('B武器'!$H34+'B武器'!K$6)*100/'成功率'!M25)</f>
        <v>311441.25056600914</v>
      </c>
      <c r="M22" s="38">
        <f>IF('成功率'!N25=0,"---",('B武器'!$H34+'B武器'!L$6)*100/'成功率'!N25)</f>
        <v>281988.75047893083</v>
      </c>
      <c r="N22" s="11"/>
      <c r="O22" s="37">
        <f>IF('成功率'!P25=0,"---",('B武器'!$C34+'B武器'!C$6)*100/'成功率'!P25)</f>
        <v>2536638.827023078</v>
      </c>
      <c r="P22" s="33">
        <f>IF('成功率'!Q25=0,"---",('B武器'!$C34+'B武器'!D$6)*100/'成功率'!Q25)</f>
        <v>951864.5601336544</v>
      </c>
      <c r="Q22" s="33">
        <f>IF('成功率'!R25=0,"---",('B武器'!$C34+'B武器'!E$6)*100/'成功率'!R25)</f>
        <v>725706.3315304033</v>
      </c>
      <c r="R22" s="33">
        <f>IF('成功率'!S25=0,"---",('B武器'!$C34+'B武器'!F$6)*100/'成功率'!S25)</f>
        <v>586916.6523899412</v>
      </c>
      <c r="S22" s="33">
        <f>IF('成功率'!T25=0,"---",('B武器'!$C34+'B武器'!G$6)*100/'成功率'!T25)</f>
        <v>493865.57942382165</v>
      </c>
      <c r="T22" s="33">
        <f>IF('成功率'!U25=0,"---",('B武器'!$C34+'B武器'!H$6)*100/'成功率'!U25)</f>
        <v>428050.9156149575</v>
      </c>
      <c r="U22" s="33">
        <f>IF('成功率'!V25=0,"---",('B武器'!$C34+'B武器'!I$6)*100/'成功率'!V25)</f>
        <v>378288.60883264564</v>
      </c>
      <c r="V22" s="33">
        <f>IF('成功率'!W25=0,"---",('B武器'!$C34+'B武器'!J$6)*100/'成功率'!W25)</f>
        <v>339344.1948290972</v>
      </c>
      <c r="W22" s="33">
        <f>IF('成功率'!X25=0,"---",('B武器'!$C34+'B武器'!K$6)*100/'成功率'!X25)</f>
        <v>285889.87432390125</v>
      </c>
      <c r="X22" s="38">
        <f>IF('成功率'!Y25=0,"---",('B武器'!$C34+'B武器'!L$6)*100/'成功率'!Y25)</f>
        <v>260755.04488088592</v>
      </c>
      <c r="Y22" s="11"/>
      <c r="Z22" s="37">
        <f>IF('成功率'!AA25=0,"---",('B武器'!$H21+'B武器'!C$6)*100/'成功率'!AA25)</f>
        <v>1676995.680150254</v>
      </c>
      <c r="AA22" s="33">
        <f>IF('成功率'!AB25=0,"---",('B武器'!$H21+'B武器'!D$6)*100/'成功率'!AB25)</f>
        <v>745886.9689556684</v>
      </c>
      <c r="AB22" s="33">
        <f>IF('成功率'!AC25=0,"---",('B武器'!$H21+'B武器'!E$6)*100/'成功率'!AC25)</f>
        <v>584172.4104870448</v>
      </c>
      <c r="AC22" s="33">
        <f>IF('成功率'!AD25=0,"---",('B武器'!$H21+'B武器'!F$6)*100/'成功率'!AD25)</f>
        <v>480570.19432864396</v>
      </c>
      <c r="AD22" s="33">
        <f>IF('成功率'!AE25=0,"---",('B武器'!$H21+'B武器'!G$6)*100/'成功率'!AE25)</f>
        <v>409271.6800364252</v>
      </c>
      <c r="AE22" s="33">
        <f>IF('成功率'!AF25=0,"---",('B武器'!$H21+'B武器'!H$6)*100/'成功率'!AF25)</f>
        <v>358051.7221368956</v>
      </c>
      <c r="AF22" s="33">
        <f>IF('成功率'!AG25=0,"---",('B武器'!$H21+'B武器'!I$6)*100/'成功率'!AG25)</f>
        <v>318743.3823535356</v>
      </c>
      <c r="AG22" s="33">
        <f>IF('成功率'!AH25=0,"---",('B武器'!$H21+'B武器'!J$6)*100/'成功率'!AH25)</f>
        <v>287624.2800250423</v>
      </c>
      <c r="AH22" s="33">
        <f>IF('成功率'!AI25=0,"---",('B武器'!$H21+'B武器'!K$6)*100/'成功率'!AI25)</f>
        <v>244930.43864141434</v>
      </c>
      <c r="AI22" s="38">
        <f>IF('成功率'!AJ25=0,"---",('B武器'!$H21+'B武器'!L$6)*100/'成功率'!AJ25)</f>
        <v>226558.31531179458</v>
      </c>
      <c r="AJ22" s="11"/>
      <c r="AK22" s="37">
        <f>IF('成功率'!AL25=0,"---",('B武器'!$C21+'B武器'!C$6)*100/'成功率'!AL25)</f>
        <v>1179040.1347328261</v>
      </c>
      <c r="AL22" s="33">
        <f>IF('成功率'!AM25=0,"---",('B武器'!$C21+'B武器'!D$6)*100/'成功率'!AM25)</f>
        <v>590020.0673664131</v>
      </c>
      <c r="AM22" s="33">
        <f>IF('成功率'!AN25=0,"---",('B武器'!$C21+'B武器'!E$6)*100/'成功率'!AN25)</f>
        <v>472416.05389313045</v>
      </c>
      <c r="AN22" s="33">
        <f>IF('成功率'!AO25=0,"---",('B武器'!$C21+'B武器'!F$6)*100/'成功率'!AO25)</f>
        <v>394346.71157760866</v>
      </c>
      <c r="AO22" s="33">
        <f>IF('成功率'!AP25=0,"---",('B武器'!$C21+'B武器'!G$6)*100/'成功率'!AP25)</f>
        <v>339440.0384950932</v>
      </c>
      <c r="AP22" s="33">
        <f>IF('成功率'!AQ25=0,"---",('B武器'!$C21+'B武器'!H$6)*100/'成功率'!AQ25)</f>
        <v>299510.03368320654</v>
      </c>
      <c r="AQ22" s="33">
        <f>IF('成功率'!AR25=0,"---",('B武器'!$C21+'B武器'!I$6)*100/'成功率'!AR25)</f>
        <v>268453.36327396135</v>
      </c>
      <c r="AR22" s="33">
        <f>IF('成功率'!AS25=0,"---",('B武器'!$C21+'B武器'!J$6)*100/'成功率'!AS25)</f>
        <v>243608.02694656522</v>
      </c>
      <c r="AS22" s="33">
        <f>IF('成功率'!AT25=0,"---",('B武器'!$C21+'B武器'!K$6)*100/'成功率'!AT25)</f>
        <v>209673.35578880433</v>
      </c>
      <c r="AT22" s="38">
        <f>IF('成功率'!AU25=0,"---",('B武器'!$C21+'B武器'!L$6)*100/'成功率'!AU25)</f>
        <v>196862.87639040372</v>
      </c>
    </row>
    <row r="23" spans="2:46" ht="14.25" thickBot="1">
      <c r="B23" s="11"/>
      <c r="C23" s="17" t="s">
        <v>23</v>
      </c>
      <c r="D23" s="39">
        <f>IF('成功率'!E26=0,"---",('B武器'!$H35+'B武器'!C$6)*100/'成功率'!E26)</f>
        <v>112835500.19157234</v>
      </c>
      <c r="E23" s="40">
        <f>IF('成功率'!F26=0,"---",('B武器'!$H35+'B武器'!D$6)*100/'成功率'!F26)</f>
        <v>2625011.6323621473</v>
      </c>
      <c r="F23" s="40">
        <f>IF('成功率'!G26=0,"---",('B武器'!$H35+'B武器'!E$6)*100/'成功率'!G26)</f>
        <v>1764304.6904933178</v>
      </c>
      <c r="G23" s="40">
        <f>IF('成功率'!H26=0,"---",('B武器'!$H35+'B武器'!F$6)*100/'成功率'!H26)</f>
        <v>1329358.825783204</v>
      </c>
      <c r="H23" s="40">
        <f>IF('成功率'!I26=0,"---",('B武器'!$H35+'B武器'!G$6)*100/'成功率'!I26)</f>
        <v>1067882.0772789842</v>
      </c>
      <c r="I23" s="40">
        <f>IF('成功率'!J26=0,"---",('B武器'!$H35+'B武器'!H$6)*100/'成功率'!J26)</f>
        <v>894452.7574139554</v>
      </c>
      <c r="J23" s="40">
        <f>IF('成功率'!K26=0,"---",('B武器'!$H35+'B武器'!I$6)*100/'成功率'!K26)</f>
        <v>770239.8661592726</v>
      </c>
      <c r="K23" s="40">
        <f>IF('成功率'!L26=0,"---",('B武器'!$H35+'B武器'!J$6)*100/'成功率'!L26)</f>
        <v>676896.4508377061</v>
      </c>
      <c r="L23" s="40">
        <f>IF('成功率'!M26=0,"---",('B武器'!$H35+'B武器'!K$6)*100/'成功率'!M26)</f>
        <v>549741.7070690632</v>
      </c>
      <c r="M23" s="41">
        <f>IF('成功率'!N26=0,"---",('B武器'!$H35+'B武器'!L$6)*100/'成功率'!N26)</f>
        <v>477452.56992716336</v>
      </c>
      <c r="N23" s="11"/>
      <c r="O23" s="39">
        <f>IF('成功率'!P26=0,"---",('B武器'!$C35+'B武器'!C$6)*100/'成功率'!P26)</f>
        <v>20868403.590470873</v>
      </c>
      <c r="P23" s="40">
        <f>IF('成功率'!Q26=0,"---",('B武器'!$C35+'B武器'!D$6)*100/'成功率'!Q26)</f>
        <v>2220893.9989862633</v>
      </c>
      <c r="Q23" s="40">
        <f>IF('成功率'!R26=0,"---",('B武器'!$C35+'B武器'!E$6)*100/'成功率'!R26)</f>
        <v>1535617.9110640348</v>
      </c>
      <c r="R23" s="40">
        <f>IF('成功率'!S26=0,"---",('B武器'!$C35+'B武器'!F$6)*100/'成功率'!S26)</f>
        <v>1174179.9769927457</v>
      </c>
      <c r="S23" s="40">
        <f>IF('成功率'!T26=0,"---",('B武器'!$C35+'B武器'!G$6)*100/'成功率'!T26)</f>
        <v>951836.5268395852</v>
      </c>
      <c r="T23" s="40">
        <f>IF('成功率'!U26=0,"---",('B武器'!$C35+'B武器'!H$6)*100/'成功率'!U26)</f>
        <v>802305.4805523234</v>
      </c>
      <c r="U23" s="40">
        <f>IF('成功率'!V26=0,"---",('B武器'!$C35+'B武器'!I$6)*100/'成功率'!V26)</f>
        <v>694092.2233707524</v>
      </c>
      <c r="V23" s="40">
        <f>IF('成功率'!W26=0,"---",('B武器'!$C35+'B武器'!J$6)*100/'成功率'!W26)</f>
        <v>612150.3927881756</v>
      </c>
      <c r="W23" s="40">
        <f>IF('成功率'!X26=0,"---",('B武器'!$C35+'B武器'!K$6)*100/'成功率'!X26)</f>
        <v>500009.3858249041</v>
      </c>
      <c r="X23" s="41">
        <f>IF('成功率'!Y26=0,"---",('B武器'!$C35+'B武器'!L$6)*100/'成功率'!Y26)</f>
        <v>436972.83249943337</v>
      </c>
      <c r="Y23" s="11"/>
      <c r="Z23" s="39">
        <f>IF('成功率'!AA26=0,"---",('B武器'!$H22+'B武器'!C$6)*100/'成功率'!AA26)</f>
        <v>6974102.00959368</v>
      </c>
      <c r="AA23" s="40">
        <f>IF('成功率'!AB26=0,"---",('B武器'!$H22+'B武器'!D$6)*100/'成功率'!AB26)</f>
        <v>1649151.3840857788</v>
      </c>
      <c r="AB23" s="40">
        <f>IF('成功率'!AC26=0,"---",('B武器'!$H22+'B武器'!E$6)*100/'成功率'!AC26)</f>
        <v>1193991.1332199716</v>
      </c>
      <c r="AC23" s="40">
        <f>IF('成功率'!AD26=0,"---",('B武器'!$H22+'B武器'!F$6)*100/'成功率'!AD26)</f>
        <v>936322.9497393591</v>
      </c>
      <c r="AD23" s="40">
        <f>IF('成功率'!AE26=0,"---",('B武器'!$H22+'B武器'!G$6)*100/'成功率'!AE26)</f>
        <v>771384.1197009985</v>
      </c>
      <c r="AE23" s="40">
        <f>IF('成功率'!AF26=0,"---",('B武器'!$H22+'B武器'!H$6)*100/'成功率'!AF26)</f>
        <v>657721.7706814233</v>
      </c>
      <c r="AF23" s="40">
        <f>IF('成功率'!AG26=0,"---",('B武器'!$H22+'B武器'!I$6)*100/'成功率'!AG26)</f>
        <v>573895.7882794865</v>
      </c>
      <c r="AG23" s="40">
        <f>IF('成功率'!AH26=0,"---",('B武器'!$H22+'B武器'!J$6)*100/'成功率'!AH26)</f>
        <v>509521.13881059573</v>
      </c>
      <c r="AH23" s="40">
        <f>IF('成功率'!AI26=0,"---",('B武器'!$H22+'B武器'!K$6)*100/'成功率'!AI26)</f>
        <v>420732.40414671676</v>
      </c>
      <c r="AI23" s="41">
        <f>IF('成功率'!AJ26=0,"---",('B武器'!$H22+'B武器'!L$6)*100/'成功率'!AJ26)</f>
        <v>372163.49481025594</v>
      </c>
      <c r="AJ23" s="11"/>
      <c r="AK23" s="39">
        <f>IF('成功率'!AL26=0,"---",('B武器'!$C22+'B武器'!C$6)*100/'成功率'!AL26)</f>
        <v>3751673.83600769</v>
      </c>
      <c r="AL23" s="40">
        <f>IF('成功率'!AM26=0,"---",('B武器'!$C22+'B武器'!D$6)*100/'成功率'!AM26)</f>
        <v>1251192.8659708174</v>
      </c>
      <c r="AM23" s="40">
        <f>IF('成功率'!AN26=0,"---",('B武器'!$C22+'B武器'!E$6)*100/'成功率'!AN26)</f>
        <v>938870.8399543035</v>
      </c>
      <c r="AN23" s="40">
        <f>IF('成功率'!AO26=0,"---",('B武器'!$C22+'B武器'!F$6)*100/'成功率'!AO26)</f>
        <v>751858.5767253475</v>
      </c>
      <c r="AO23" s="40">
        <f>IF('成功率'!AP26=0,"---",('B武器'!$C22+'B武器'!G$6)*100/'成功率'!AP26)</f>
        <v>628136.1155250912</v>
      </c>
      <c r="AP23" s="40">
        <f>IF('成功率'!AQ26=0,"---",('B武器'!$C22+'B武器'!H$6)*100/'成功率'!AQ26)</f>
        <v>541123.4731711666</v>
      </c>
      <c r="AQ23" s="40">
        <f>IF('成功率'!AR26=0,"---",('B武器'!$C22+'B武器'!I$6)*100/'成功率'!AR26)</f>
        <v>475863.99140572315</v>
      </c>
      <c r="AR23" s="40">
        <f>IF('成功率'!AS26=0,"---",('B武器'!$C22+'B武器'!J$6)*100/'成功率'!AS26)</f>
        <v>425106.6166992672</v>
      </c>
      <c r="AS23" s="40">
        <f>IF('成功率'!AT26=0,"---",('B武器'!$C22+'B武器'!K$6)*100/'成功率'!AT26)</f>
        <v>354740.9114985346</v>
      </c>
      <c r="AT23" s="41">
        <f>IF('成功率'!AU26=0,"---",('B武器'!$C22+'B武器'!L$6)*100/'成功率'!AU26)</f>
        <v>317747.8042350238</v>
      </c>
    </row>
    <row r="24" spans="2:46" ht="14.25" thickBot="1">
      <c r="B24" s="11"/>
      <c r="C24" s="13"/>
      <c r="D24" s="31"/>
      <c r="E24" s="31"/>
      <c r="F24" s="31"/>
      <c r="G24" s="31"/>
      <c r="H24" s="31"/>
      <c r="I24" s="31"/>
      <c r="J24" s="31"/>
      <c r="K24" s="31"/>
      <c r="L24" s="31"/>
      <c r="M24" s="31"/>
      <c r="N24" s="11"/>
      <c r="O24" s="31"/>
      <c r="P24" s="31"/>
      <c r="Q24" s="31"/>
      <c r="R24" s="31"/>
      <c r="S24" s="31"/>
      <c r="T24" s="31"/>
      <c r="U24" s="31"/>
      <c r="V24" s="31"/>
      <c r="W24" s="31"/>
      <c r="X24" s="31"/>
      <c r="Y24" s="11"/>
      <c r="Z24" s="31"/>
      <c r="AA24" s="31"/>
      <c r="AB24" s="31"/>
      <c r="AC24" s="31"/>
      <c r="AD24" s="31"/>
      <c r="AE24" s="31"/>
      <c r="AF24" s="31"/>
      <c r="AG24" s="31"/>
      <c r="AH24" s="31"/>
      <c r="AI24" s="31"/>
      <c r="AJ24" s="11"/>
      <c r="AK24" s="31"/>
      <c r="AL24" s="31"/>
      <c r="AM24" s="31"/>
      <c r="AN24" s="31"/>
      <c r="AO24" s="31"/>
      <c r="AP24" s="31"/>
      <c r="AQ24" s="31"/>
      <c r="AR24" s="31"/>
      <c r="AS24" s="31"/>
      <c r="AT24" s="32"/>
    </row>
    <row r="25" spans="2:46" ht="14.25" thickBot="1">
      <c r="B25" s="5" t="s">
        <v>27</v>
      </c>
      <c r="C25" s="15" t="s">
        <v>14</v>
      </c>
      <c r="D25" s="34">
        <f>IF('成功率'!E28=0,"---",('A武器'!$C$9+'A武器'!C$6)*100/'成功率'!E28)</f>
        <v>315485.56430446194</v>
      </c>
      <c r="E25" s="35">
        <f>IF('成功率'!F28=0,"---",('A武器'!$C$9+'A武器'!D$6)*100/'成功率'!F28)</f>
        <v>314360.3133159269</v>
      </c>
      <c r="F25" s="35">
        <f>IF('成功率'!G28=0,"---",('A武器'!$C$9+'A武器'!E$6)*100/'成功率'!G28)</f>
        <v>314583.3333333333</v>
      </c>
      <c r="G25" s="35">
        <f>IF('成功率'!H28=0,"---",('A武器'!$C$9+'A武器'!F$6)*100/'成功率'!H28)</f>
        <v>315844.1558441558</v>
      </c>
      <c r="H25" s="35">
        <f>IF('成功率'!I28=0,"---",('A武器'!$C$9+'A武器'!G$6)*100/'成功率'!I28)</f>
        <v>317098.4455958549</v>
      </c>
      <c r="I25" s="35">
        <f>IF('成功率'!J28=0,"---",('A武器'!$C$9+'A武器'!H$6)*100/'成功率'!J28)</f>
        <v>318346.2532299742</v>
      </c>
      <c r="J25" s="35">
        <f>IF('成功率'!K28=0,"---",('A武器'!$C$9+'A武器'!I$6)*100/'成功率'!K28)</f>
        <v>319587.6288659794</v>
      </c>
      <c r="K25" s="35">
        <f>IF('成功率'!L28=0,"---",('A武器'!$C$9+'A武器'!J$6)*100/'成功率'!L28)</f>
        <v>323907.4550128535</v>
      </c>
      <c r="L25" s="35">
        <f>IF('成功率'!M28=0,"---",('A武器'!$C$9+'A武器'!K$6)*100/'成功率'!M28)</f>
        <v>327365.72890025575</v>
      </c>
      <c r="M25" s="36">
        <f>IF('成功率'!N28=0,"---",('A武器'!$C$9+'A武器'!L$6)*100/'成功率'!N28)</f>
        <v>356234.096692112</v>
      </c>
      <c r="N25" s="11"/>
      <c r="O25" s="34">
        <f>IF('成功率'!P28=0,"---",('A武器'!$C$9+'A武器'!C$6)*100/'成功率'!P28)</f>
        <v>312207.7922077922</v>
      </c>
      <c r="P25" s="35">
        <f>IF('成功率'!Q28=0,"---",('A武器'!$C$9+'A武器'!D$6)*100/'成功率'!Q28)</f>
        <v>311111.1111111111</v>
      </c>
      <c r="Q25" s="35">
        <f>IF('成功率'!R28=0,"---",('A武器'!$C$9+'A武器'!E$6)*100/'成功率'!R28)</f>
        <v>311340.206185567</v>
      </c>
      <c r="R25" s="35">
        <f>IF('成功率'!S28=0,"---",('A武器'!$C$9+'A武器'!F$6)*100/'成功率'!S28)</f>
        <v>312596.40102827764</v>
      </c>
      <c r="S25" s="35">
        <f>IF('成功率'!T28=0,"---",('A武器'!$C$9+'A武器'!G$6)*100/'成功率'!T28)</f>
        <v>313846.1538461539</v>
      </c>
      <c r="T25" s="35">
        <f>IF('成功率'!U28=0,"---",('A武器'!$C$9+'A武器'!H$6)*100/'成功率'!U28)</f>
        <v>315089.51406649617</v>
      </c>
      <c r="U25" s="35">
        <f>IF('成功率'!V28=0,"---",('A武器'!$C$9+'A武器'!I$6)*100/'成功率'!V28)</f>
        <v>316326.5306122449</v>
      </c>
      <c r="V25" s="35">
        <f>IF('成功率'!W28=0,"---",('A武器'!$C$9+'A武器'!J$6)*100/'成功率'!W28)</f>
        <v>320610.6870229008</v>
      </c>
      <c r="W25" s="35">
        <f>IF('成功率'!X28=0,"---",('A武器'!$C$9+'A武器'!K$6)*100/'成功率'!X28)</f>
        <v>324050.63291139243</v>
      </c>
      <c r="X25" s="36">
        <f>IF('成功率'!Y28=0,"---",('A武器'!$C$9+'A武器'!L$6)*100/'成功率'!Y28)</f>
        <v>352644.8362720403</v>
      </c>
      <c r="Y25" s="11"/>
      <c r="Z25" s="34">
        <f>IF('成功率'!AA28=0,"---",('A武器'!$C$9+'A武器'!C$6)*100/'成功率'!AA28)</f>
        <v>305852.417302799</v>
      </c>
      <c r="AA25" s="35">
        <f>IF('成功率'!AB28=0,"---",('A武器'!$C$9+'A武器'!D$6)*100/'成功率'!AB28)</f>
        <v>304810.12658227846</v>
      </c>
      <c r="AB25" s="35">
        <f>IF('成功率'!AC28=0,"---",('A武器'!$C$9+'A武器'!E$6)*100/'成功率'!AC28)</f>
        <v>305050.50505050505</v>
      </c>
      <c r="AC25" s="35">
        <f>IF('成功率'!AD28=0,"---",('A武器'!$C$9+'A武器'!F$6)*100/'成功率'!AD28)</f>
        <v>306297.22921914357</v>
      </c>
      <c r="AD25" s="35">
        <f>IF('成功率'!AE28=0,"---",('A武器'!$C$9+'A武器'!G$6)*100/'成功率'!AE28)</f>
        <v>307537.6884422111</v>
      </c>
      <c r="AE25" s="35">
        <f>IF('成功率'!AF28=0,"---",('A武器'!$C$9+'A武器'!H$6)*100/'成功率'!AF28)</f>
        <v>308771.9298245614</v>
      </c>
      <c r="AF25" s="35">
        <f>IF('成功率'!AG28=0,"---",('A武器'!$C$9+'A武器'!I$6)*100/'成功率'!AG28)</f>
        <v>310000</v>
      </c>
      <c r="AG25" s="35">
        <f>IF('成功率'!AH28=0,"---",('A武器'!$C$9+'A武器'!J$6)*100/'成功率'!AH28)</f>
        <v>315000</v>
      </c>
      <c r="AH25" s="35">
        <f>IF('成功率'!AI28=0,"---",('A武器'!$C$9+'A武器'!K$6)*100/'成功率'!AI28)</f>
        <v>320000</v>
      </c>
      <c r="AI25" s="36">
        <f>IF('成功率'!AJ28=0,"---",('A武器'!$C$9+'A武器'!L$6)*100/'成功率'!AJ28)</f>
        <v>350000</v>
      </c>
      <c r="AJ25" s="11"/>
      <c r="AK25" s="34">
        <f>IF('成功率'!AL28=0,"---",('A武器'!$C$9+'A武器'!C$6)*100/'成功率'!AL28)</f>
        <v>300500</v>
      </c>
      <c r="AL25" s="35">
        <f>IF('成功率'!AM28=0,"---",('A武器'!$C$9+'A武器'!D$6)*100/'成功率'!AM28)</f>
        <v>301000</v>
      </c>
      <c r="AM25" s="35">
        <f>IF('成功率'!AN28=0,"---",('A武器'!$C$9+'A武器'!E$6)*100/'成功率'!AN28)</f>
        <v>302000</v>
      </c>
      <c r="AN25" s="35">
        <f>IF('成功率'!AO28=0,"---",('A武器'!$C$9+'A武器'!F$6)*100/'成功率'!AO28)</f>
        <v>304000</v>
      </c>
      <c r="AO25" s="35">
        <f>IF('成功率'!AP28=0,"---",('A武器'!$C$9+'A武器'!G$6)*100/'成功率'!AP28)</f>
        <v>306000</v>
      </c>
      <c r="AP25" s="35">
        <f>IF('成功率'!AQ28=0,"---",('A武器'!$C$9+'A武器'!H$6)*100/'成功率'!AQ28)</f>
        <v>308000</v>
      </c>
      <c r="AQ25" s="35">
        <f>IF('成功率'!AR28=0,"---",('A武器'!$C$9+'A武器'!I$6)*100/'成功率'!AR28)</f>
        <v>310000</v>
      </c>
      <c r="AR25" s="35">
        <f>IF('成功率'!AS28=0,"---",('A武器'!$C$9+'A武器'!J$6)*100/'成功率'!AS28)</f>
        <v>315000</v>
      </c>
      <c r="AS25" s="35">
        <f>IF('成功率'!AT28=0,"---",('A武器'!$C$9+'A武器'!K$6)*100/'成功率'!AT28)</f>
        <v>320000</v>
      </c>
      <c r="AT25" s="36">
        <f>IF('成功率'!AU28=0,"---",('A武器'!$C$9+'A武器'!L$6)*100/'成功率'!AU28)</f>
        <v>350000</v>
      </c>
    </row>
    <row r="26" spans="1:46" ht="13.5">
      <c r="A26" s="11"/>
      <c r="B26" s="11"/>
      <c r="C26" s="30" t="s">
        <v>15</v>
      </c>
      <c r="D26" s="37">
        <f>IF('成功率'!E29=0,"---",('A武器'!$H27+'A武器'!C$6)*100/'成功率'!E29)</f>
        <v>367184.03885239287</v>
      </c>
      <c r="E26" s="33">
        <f>IF('成功率'!F29=0,"---",('A武器'!$H27+'A武器'!D$6)*100/'成功率'!F29)</f>
        <v>361444.4851758474</v>
      </c>
      <c r="F26" s="33">
        <f>IF('成功率'!G29=0,"---",('A武器'!$H27+'A武器'!E$6)*100/'成功率'!G29)</f>
        <v>359500.356040826</v>
      </c>
      <c r="G26" s="33">
        <f>IF('成功率'!H29=0,"---",('A武器'!$H27+'A武器'!F$6)*100/'成功率'!H29)</f>
        <v>358715.8459897768</v>
      </c>
      <c r="H26" s="33">
        <f>IF('成功率'!I29=0,"---",('A武器'!$H27+'A武器'!G$6)*100/'成功率'!I29)</f>
        <v>357944.48415187356</v>
      </c>
      <c r="I26" s="33">
        <f>IF('成功率'!J29=0,"---",('A武器'!$H27+'A武器'!H$6)*100/'成功率'!J29)</f>
        <v>357185.94273232896</v>
      </c>
      <c r="J26" s="33">
        <f>IF('成功率'!K29=0,"---",('A武器'!$H27+'A武器'!I$6)*100/'成功率'!K29)</f>
        <v>356439.90474277677</v>
      </c>
      <c r="K26" s="33">
        <f>IF('成功率'!L29=0,"---",('A武器'!$H27+'A武器'!J$6)*100/'成功率'!L29)</f>
        <v>358975.8183279857</v>
      </c>
      <c r="L26" s="33">
        <f>IF('成功率'!M29=0,"---",('A武器'!$H27+'A武器'!K$6)*100/'成功率'!M29)</f>
        <v>358563.33867659717</v>
      </c>
      <c r="M26" s="38">
        <f>IF('成功率'!N29=0,"---",('A武器'!$H27+'A武器'!L$6)*100/'成功率'!N29)</f>
        <v>384549.14334134763</v>
      </c>
      <c r="N26" s="11"/>
      <c r="O26" s="37">
        <f>IF('成功率'!P29=0,"---",('A武器'!$C27+'A武器'!C$6)*100/'成功率'!P29)</f>
        <v>359205.8917707333</v>
      </c>
      <c r="P26" s="33">
        <f>IF('成功率'!Q29=0,"---",('A武器'!$C27+'A武器'!D$6)*100/'成功率'!Q29)</f>
        <v>353666.9814290211</v>
      </c>
      <c r="Q26" s="33">
        <f>IF('成功率'!R29=0,"---",('A武器'!$C27+'A武器'!E$6)*100/'成功率'!R29)</f>
        <v>351810.23720349564</v>
      </c>
      <c r="R26" s="33">
        <f>IF('成功率'!S29=0,"---",('A武器'!$C27+'A武器'!F$6)*100/'成功率'!S29)</f>
        <v>351098.7310430207</v>
      </c>
      <c r="S26" s="33">
        <f>IF('成功率'!T29=0,"---",('A武器'!$C27+'A武器'!G$6)*100/'成功率'!T29)</f>
        <v>350399.0178023327</v>
      </c>
      <c r="T26" s="33">
        <f>IF('成功率'!U29=0,"---",('A武器'!$C27+'A武器'!H$6)*100/'成功率'!U29)</f>
        <v>349710.8066971081</v>
      </c>
      <c r="U26" s="33">
        <f>IF('成功率'!V29=0,"---",('A武器'!$C27+'A武器'!I$6)*100/'成功率'!V29)</f>
        <v>349033.8164251208</v>
      </c>
      <c r="V26" s="33">
        <f>IF('成功率'!W29=0,"---",('A武器'!$C27+'A武器'!J$6)*100/'成功率'!W29)</f>
        <v>351602.276130578</v>
      </c>
      <c r="W26" s="33">
        <f>IF('成功率'!X29=0,"---",('A武器'!$C27+'A武器'!K$6)*100/'成功率'!X29)</f>
        <v>351311.52372531686</v>
      </c>
      <c r="X26" s="38">
        <f>IF('成功率'!Y29=0,"---",('A武器'!$C27+'A武器'!L$6)*100/'成功率'!Y29)</f>
        <v>377139.54163040326</v>
      </c>
      <c r="Y26" s="11"/>
      <c r="Z26" s="37">
        <f>IF('成功率'!AA29=0,"---",('A武器'!$H14+'A武器'!C$6)*100/'成功率'!AA29)</f>
        <v>344011.4102335532</v>
      </c>
      <c r="AA26" s="33">
        <f>IF('成功率'!AB29=0,"---",('A武器'!$H14+'A武器'!D$6)*100/'成功率'!AB29)</f>
        <v>338847.7856867351</v>
      </c>
      <c r="AB26" s="33">
        <f>IF('成功率'!AC29=0,"---",('A武器'!$H14+'A武器'!E$6)*100/'成功率'!AC29)</f>
        <v>337153.98525525106</v>
      </c>
      <c r="AC26" s="33">
        <f>IF('成功率'!AD29=0,"---",('A武器'!$H14+'A武器'!F$6)*100/'成功率'!AD29)</f>
        <v>336577.79464008554</v>
      </c>
      <c r="AD26" s="33">
        <f>IF('成功率'!AE29=0,"---",('A武器'!$H14+'A武器'!G$6)*100/'成功率'!AE29)</f>
        <v>336010.94765651727</v>
      </c>
      <c r="AE26" s="33">
        <f>IF('成功率'!AF29=0,"---",('A武器'!$H14+'A武器'!H$6)*100/'成功率'!AF29)</f>
        <v>335453.2188549903</v>
      </c>
      <c r="AF26" s="33">
        <f>IF('成功率'!AG29=0,"---",('A武器'!$H14+'A武器'!I$6)*100/'成功率'!AG29)</f>
        <v>334904.3899811473</v>
      </c>
      <c r="AG26" s="33">
        <f>IF('成功率'!AH29=0,"---",('A武器'!$H14+'A武器'!J$6)*100/'成功率'!AH29)</f>
        <v>337530.4766039878</v>
      </c>
      <c r="AH26" s="33">
        <f>IF('成功率'!AI29=0,"---",('A武器'!$H14+'A武器'!K$6)*100/'成功率'!AI29)</f>
        <v>337465.0665789906</v>
      </c>
      <c r="AI26" s="38">
        <f>IF('成功率'!AJ29=0,"---",('A武器'!$H14+'A武器'!L$6)*100/'成功率'!AJ29)</f>
        <v>362977.11159312376</v>
      </c>
      <c r="AJ26" s="11"/>
      <c r="AK26" s="37">
        <f>IF('成功率'!AL29=0,"---",('A武器'!$C14+'A武器'!C$6)*100/'成功率'!AL29)</f>
        <v>331680.4407713499</v>
      </c>
      <c r="AL26" s="33">
        <f>IF('成功率'!AM29=0,"---",('A武器'!$C14+'A武器'!D$6)*100/'成功率'!AM29)</f>
        <v>326829.26829268294</v>
      </c>
      <c r="AM26" s="33">
        <f>IF('成功率'!AN29=0,"---",('A武器'!$C14+'A武器'!E$6)*100/'成功率'!AN29)</f>
        <v>325268.81720430107</v>
      </c>
      <c r="AN26" s="33">
        <f>IF('成功率'!AO29=0,"---",('A武器'!$C14+'A武器'!F$6)*100/'成功率'!AO29)</f>
        <v>324800</v>
      </c>
      <c r="AO26" s="33">
        <f>IF('成功率'!AP29=0,"---",('A武器'!$C14+'A武器'!G$6)*100/'成功率'!AP29)</f>
        <v>324338.62433862436</v>
      </c>
      <c r="AP26" s="33">
        <f>IF('成功率'!AQ29=0,"---",('A武器'!$C14+'A武器'!H$6)*100/'成功率'!AQ29)</f>
        <v>323884.51443569554</v>
      </c>
      <c r="AQ26" s="33">
        <f>IF('成功率'!AR29=0,"---",('A武器'!$C14+'A武器'!I$6)*100/'成功率'!AR29)</f>
        <v>323437.5</v>
      </c>
      <c r="AR26" s="33">
        <f>IF('成功率'!AS29=0,"---",('A武器'!$C14+'A武器'!J$6)*100/'成功率'!AS29)</f>
        <v>326098.1912144703</v>
      </c>
      <c r="AS26" s="33">
        <f>IF('成功率'!AT29=0,"---",('A武器'!$C14+'A武器'!K$6)*100/'成功率'!AT29)</f>
        <v>326208.6513994911</v>
      </c>
      <c r="AT26" s="38">
        <f>IF('成功率'!AU29=0,"---",('A武器'!$C14+'A武器'!L$6)*100/'成功率'!AU29)</f>
        <v>351378.44611528824</v>
      </c>
    </row>
    <row r="27" spans="1:46" ht="13.5">
      <c r="A27" s="11"/>
      <c r="B27" s="11"/>
      <c r="C27" s="30" t="s">
        <v>16</v>
      </c>
      <c r="D27" s="37">
        <f>IF('成功率'!E30=0,"---",('A武器'!$H28+'A武器'!C$6)*100/'成功率'!E30)</f>
        <v>468117.90785937937</v>
      </c>
      <c r="E27" s="33">
        <f>IF('成功率'!F30=0,"---",('A武器'!$H28+'A武器'!D$6)*100/'成功率'!F30)</f>
        <v>453891.94253051013</v>
      </c>
      <c r="F27" s="33">
        <f>IF('成功率'!G30=0,"---",('A武器'!$H28+'A武器'!E$6)*100/'成功率'!G30)</f>
        <v>448049.8809284709</v>
      </c>
      <c r="G27" s="33">
        <f>IF('成功率'!H30=0,"---",('A武器'!$H28+'A武器'!F$6)*100/'成功率'!H30)</f>
        <v>443618.34429880214</v>
      </c>
      <c r="H27" s="33">
        <f>IF('成功率'!I30=0,"---",('A武器'!$H28+'A武器'!G$6)*100/'成功率'!I30)</f>
        <v>439321.0966579112</v>
      </c>
      <c r="I27" s="33">
        <f>IF('成功率'!J30=0,"---",('A武器'!$H28+'A武器'!H$6)*100/'成功率'!J30)</f>
        <v>435152.1250660021</v>
      </c>
      <c r="J27" s="33">
        <f>IF('成功率'!K30=0,"---",('A武器'!$H28+'A武器'!I$6)*100/'成功率'!K30)</f>
        <v>431105.7702856197</v>
      </c>
      <c r="K27" s="33">
        <f>IF('成功率'!L30=0,"---",('A武器'!$H28+'A武器'!J$6)*100/'成功率'!L30)</f>
        <v>430654.96202061075</v>
      </c>
      <c r="L27" s="33">
        <f>IF('成功率'!M30=0,"---",('A武器'!$H28+'A武器'!K$6)*100/'成功率'!M30)</f>
        <v>424157.6391467907</v>
      </c>
      <c r="M27" s="38">
        <f>IF('成功率'!N30=0,"---",('A武器'!$H28+'A武器'!L$6)*100/'成功率'!N30)</f>
        <v>445413.5942386594</v>
      </c>
      <c r="N27" s="11"/>
      <c r="O27" s="37">
        <f>IF('成功率'!P30=0,"---",('A武器'!$C28+'A武器'!C$6)*100/'成功率'!P30)</f>
        <v>452470.9597736192</v>
      </c>
      <c r="P27" s="33">
        <f>IF('成功率'!Q30=0,"---",('A武器'!$C28+'A武器'!D$6)*100/'成功率'!Q30)</f>
        <v>438913.8763951358</v>
      </c>
      <c r="Q27" s="33">
        <f>IF('成功率'!R30=0,"---",('A武器'!$C28+'A武器'!E$6)*100/'成功率'!R30)</f>
        <v>433375.082006322</v>
      </c>
      <c r="R27" s="33">
        <f>IF('成功率'!S30=0,"---",('A武器'!$C28+'A武器'!F$6)*100/'成功率'!S30)</f>
        <v>429220.4455016667</v>
      </c>
      <c r="S27" s="33">
        <f>IF('成功率'!T30=0,"---",('A武器'!$C28+'A武器'!G$6)*100/'成功率'!T30)</f>
        <v>425190.19931152195</v>
      </c>
      <c r="T27" s="33">
        <f>IF('成功率'!U30=0,"---",('A武器'!$C28+'A武器'!H$6)*100/'成功率'!U30)</f>
        <v>421278.8394396706</v>
      </c>
      <c r="U27" s="33">
        <f>IF('成功率'!V30=0,"---",('A武器'!$C28+'A武器'!I$6)*100/'成功率'!V30)</f>
        <v>417481.1818896754</v>
      </c>
      <c r="V27" s="33">
        <f>IF('成功率'!W30=0,"---",('A武器'!$C28+'A武器'!J$6)*100/'成功率'!W30)</f>
        <v>417230.73515773163</v>
      </c>
      <c r="W27" s="33">
        <f>IF('成功率'!X30=0,"---",('A武器'!$C28+'A武器'!K$6)*100/'成功率'!X30)</f>
        <v>411179.73974943825</v>
      </c>
      <c r="X27" s="38">
        <f>IF('成功率'!Y30=0,"---",('A武器'!$C28+'A武器'!L$6)*100/'成功率'!Y30)</f>
        <v>432556.9825746567</v>
      </c>
      <c r="Y27" s="11"/>
      <c r="Z27" s="37">
        <f>IF('成功率'!AA30=0,"---",('A武器'!$H15+'A武器'!C$6)*100/'成功率'!AA30)</f>
        <v>423223.2050235297</v>
      </c>
      <c r="AA27" s="33">
        <f>IF('成功率'!AB30=0,"---",('A武器'!$H15+'A武器'!D$6)*100/'成功率'!AB30)</f>
        <v>410892.2201604248</v>
      </c>
      <c r="AB27" s="33">
        <f>IF('成功率'!AC30=0,"---",('A武器'!$H15+'A武器'!E$6)*100/'成功率'!AC30)</f>
        <v>405908.9035917437</v>
      </c>
      <c r="AC27" s="33">
        <f>IF('成功率'!AD30=0,"---",('A武器'!$H15+'A武器'!F$6)*100/'成功率'!AD30)</f>
        <v>402260.40353845374</v>
      </c>
      <c r="AD27" s="33">
        <f>IF('成功率'!AE30=0,"---",('A武器'!$H15+'A武器'!G$6)*100/'成功率'!AE30)</f>
        <v>398718.5847732717</v>
      </c>
      <c r="AE27" s="33">
        <f>IF('成功率'!AF30=0,"---",('A武器'!$H15+'A武器'!H$6)*100/'成功率'!AF30)</f>
        <v>395278.83571313805</v>
      </c>
      <c r="AF27" s="33">
        <f>IF('成功率'!AG30=0,"---",('A武器'!$H15+'A武器'!I$6)*100/'成功率'!AG30)</f>
        <v>391936.80679675826</v>
      </c>
      <c r="AG27" s="33">
        <f>IF('成功率'!AH30=0,"---",('A武器'!$H15+'A武器'!J$6)*100/'成功率'!AH30)</f>
        <v>392049.73667355435</v>
      </c>
      <c r="AH27" s="33">
        <f>IF('成功率'!AI30=0,"---",('A武器'!$H15+'A武器'!K$6)*100/'成功率'!AI30)</f>
        <v>386816.7738214139</v>
      </c>
      <c r="AI27" s="38">
        <f>IF('成功率'!AJ30=0,"---",('A武器'!$H15+'A武器'!L$6)*100/'成功率'!AJ30)</f>
        <v>408386.6206696523</v>
      </c>
      <c r="AJ27" s="11"/>
      <c r="AK27" s="37">
        <f>IF('成功率'!AL30=0,"---",('A武器'!$C15+'A武器'!C$6)*100/'成功率'!AL30)</f>
        <v>398692.3076923077</v>
      </c>
      <c r="AL27" s="33">
        <f>IF('成功率'!AM30=0,"---",('A武器'!$C15+'A武器'!D$6)*100/'成功率'!AM30)</f>
        <v>387388.05970149254</v>
      </c>
      <c r="AM27" s="33">
        <f>IF('成功率'!AN30=0,"---",('A武器'!$C15+'A武器'!E$6)*100/'成功率'!AN30)</f>
        <v>382867.64705882355</v>
      </c>
      <c r="AN27" s="33">
        <f>IF('成功率'!AO30=0,"---",('A武器'!$C15+'A武器'!F$6)*100/'成功率'!AO30)</f>
        <v>379637.6811594203</v>
      </c>
      <c r="AO27" s="33">
        <f>IF('成功率'!AP30=0,"---",('A武器'!$C15+'A武器'!G$6)*100/'成功率'!AP30)</f>
        <v>376500</v>
      </c>
      <c r="AP27" s="33">
        <f>IF('成功率'!AQ30=0,"---",('A武器'!$C15+'A武器'!H$6)*100/'成功率'!AQ30)</f>
        <v>373450.7042253521</v>
      </c>
      <c r="AQ27" s="33">
        <f>IF('成功率'!AR30=0,"---",('A武器'!$C15+'A武器'!I$6)*100/'成功率'!AR30)</f>
        <v>370486.1111111111</v>
      </c>
      <c r="AR27" s="33">
        <f>IF('成功率'!AS30=0,"---",('A武器'!$C15+'A武器'!J$6)*100/'成功率'!AS30)</f>
        <v>370890.41095890413</v>
      </c>
      <c r="AS27" s="33">
        <f>IF('成功率'!AT30=0,"---",('A武器'!$C15+'A武器'!K$6)*100/'成功率'!AT30)</f>
        <v>366333.3333333333</v>
      </c>
      <c r="AT27" s="38">
        <f>IF('成功率'!AU30=0,"---",('A武器'!$C15+'A武器'!L$6)*100/'成功率'!AU30)</f>
        <v>387987.012987013</v>
      </c>
    </row>
    <row r="28" spans="1:46" ht="13.5">
      <c r="A28" s="11"/>
      <c r="B28" s="11"/>
      <c r="C28" s="16" t="s">
        <v>17</v>
      </c>
      <c r="D28" s="37">
        <f>IF('成功率'!E31=0,"---",('A武器'!$H29+'A武器'!C$6)*100/'成功率'!E31)</f>
        <v>741760.0683786737</v>
      </c>
      <c r="E28" s="33">
        <f>IF('成功率'!F31=0,"---",('A武器'!$H29+'A武器'!D$6)*100/'成功率'!F31)</f>
        <v>688514.3953794182</v>
      </c>
      <c r="F28" s="33">
        <f>IF('成功率'!G31=0,"---",('A武器'!$H29+'A武器'!E$6)*100/'成功率'!G31)</f>
        <v>665871.3111668605</v>
      </c>
      <c r="G28" s="33">
        <f>IF('成功率'!H31=0,"---",('A武器'!$H29+'A武器'!F$6)*100/'成功率'!H31)</f>
        <v>646275.6817310049</v>
      </c>
      <c r="H28" s="33">
        <f>IF('成功率'!I31=0,"---",('A武器'!$H29+'A武器'!G$6)*100/'成功率'!I31)</f>
        <v>627967.3564186726</v>
      </c>
      <c r="I28" s="33">
        <f>IF('成功率'!J31=0,"---",('A武器'!$H29+'A武器'!H$6)*100/'成功率'!J31)</f>
        <v>610823.5182286794</v>
      </c>
      <c r="J28" s="33">
        <f>IF('成功率'!K31=0,"---",('A武器'!$H29+'A武器'!I$6)*100/'成功率'!K31)</f>
        <v>594736.4919819051</v>
      </c>
      <c r="K28" s="33">
        <f>IF('成功率'!L31=0,"---",('A武器'!$H29+'A武器'!J$6)*100/'成功率'!L31)</f>
        <v>583598.191557197</v>
      </c>
      <c r="L28" s="33">
        <f>IF('成功率'!M31=0,"---",('A武器'!$H29+'A武器'!K$6)*100/'成功率'!M31)</f>
        <v>556937.4785539695</v>
      </c>
      <c r="M28" s="38">
        <f>IF('成功率'!N31=0,"---",('A武器'!$H29+'A武器'!L$6)*100/'成功率'!N31)</f>
        <v>562798.3847439652</v>
      </c>
      <c r="N28" s="11"/>
      <c r="O28" s="37">
        <f>IF('成功率'!P31=0,"---",('A武器'!$C29+'A武器'!C$6)*100/'成功率'!P31)</f>
        <v>706746.3343337995</v>
      </c>
      <c r="P28" s="33">
        <f>IF('成功率'!Q31=0,"---",('A武器'!$C29+'A武器'!D$6)*100/'成功率'!Q31)</f>
        <v>656860.1430269933</v>
      </c>
      <c r="Q28" s="33">
        <f>IF('成功率'!R31=0,"---",('A武器'!$C29+'A武器'!E$6)*100/'成功率'!R31)</f>
        <v>635661.1380760588</v>
      </c>
      <c r="R28" s="33">
        <f>IF('成功率'!S31=0,"---",('A武器'!$C29+'A武器'!F$6)*100/'成功率'!S31)</f>
        <v>617367.6427500941</v>
      </c>
      <c r="S28" s="33">
        <f>IF('成功率'!T31=0,"---",('A武器'!$C29+'A武器'!G$6)*100/'成功率'!T31)</f>
        <v>600258.6183445154</v>
      </c>
      <c r="T28" s="33">
        <f>IF('成功率'!U31=0,"---",('A武器'!$C29+'A武器'!H$6)*100/'成功率'!U31)</f>
        <v>584222.6337971265</v>
      </c>
      <c r="U28" s="33">
        <f>IF('成功率'!V31=0,"---",('A武器'!$C29+'A武器'!I$6)*100/'成功率'!V31)</f>
        <v>569161.8104722139</v>
      </c>
      <c r="V28" s="33">
        <f>IF('成功率'!W31=0,"---",('A武器'!$C29+'A武器'!J$6)*100/'成功率'!W31)</f>
        <v>558924.2488517223</v>
      </c>
      <c r="W28" s="33">
        <f>IF('成功率'!X31=0,"---",('A武器'!$C29+'A武器'!K$6)*100/'成功率'!X31)</f>
        <v>533968.7179559607</v>
      </c>
      <c r="X28" s="38">
        <f>IF('成功率'!Y31=0,"---",('A武器'!$C29+'A武器'!L$6)*100/'成功率'!Y31)</f>
        <v>540973.3017588719</v>
      </c>
      <c r="Y28" s="11"/>
      <c r="Z28" s="37">
        <f>IF('成功率'!AA31=0,"---",('A武器'!$H16+'A武器'!C$6)*100/'成功率'!AA31)</f>
        <v>642849.4171309774</v>
      </c>
      <c r="AA28" s="33">
        <f>IF('成功率'!AB31=0,"---",('A武器'!$H16+'A武器'!D$6)*100/'成功率'!AB31)</f>
        <v>598944.824434616</v>
      </c>
      <c r="AB28" s="33">
        <f>IF('成功率'!AC31=0,"---",('A武器'!$H16+'A武器'!E$6)*100/'成功率'!AC31)</f>
        <v>580323.5430170357</v>
      </c>
      <c r="AC28" s="33">
        <f>IF('成功率'!AD31=0,"---",('A武器'!$H16+'A武器'!F$6)*100/'成功率'!AD31)</f>
        <v>564356.3520886843</v>
      </c>
      <c r="AD28" s="33">
        <f>IF('成功率'!AE31=0,"---",('A武器'!$H16+'A武器'!G$6)*100/'成功率'!AE31)</f>
        <v>549394.0892607187</v>
      </c>
      <c r="AE28" s="33">
        <f>IF('成功率'!AF31=0,"---",('A武器'!$H16+'A武器'!H$6)*100/'成功率'!AF31)</f>
        <v>535344.778062934</v>
      </c>
      <c r="AF28" s="33">
        <f>IF('成功率'!AG31=0,"---",('A武器'!$H16+'A武器'!I$6)*100/'成功率'!AG31)</f>
        <v>522127.3339755446</v>
      </c>
      <c r="AG28" s="33">
        <f>IF('成功率'!AH31=0,"---",('A武器'!$H16+'A武器'!J$6)*100/'成功率'!AH31)</f>
        <v>513503.86430851615</v>
      </c>
      <c r="AH28" s="33">
        <f>IF('成功率'!AI31=0,"---",('A武器'!$H16+'A武器'!K$6)*100/'成功率'!AI31)</f>
        <v>491621.47893826454</v>
      </c>
      <c r="AI28" s="38">
        <f>IF('成功率'!AJ31=0,"---",('A武器'!$H16+'A武器'!L$6)*100/'成功率'!AJ31)</f>
        <v>500649.59750305314</v>
      </c>
      <c r="AJ28" s="11"/>
      <c r="AK28" s="37">
        <f>IF('成功率'!AL31=0,"---",('A武器'!$C16+'A武器'!C$6)*100/'成功率'!AL31)</f>
        <v>589290.4953145916</v>
      </c>
      <c r="AL28" s="33">
        <f>IF('成功率'!AM31=0,"---",('A武器'!$C16+'A武器'!D$6)*100/'成功率'!AM31)</f>
        <v>550312.1098626716</v>
      </c>
      <c r="AM28" s="33">
        <f>IF('成功率'!AN31=0,"---",('A武器'!$C16+'A武器'!E$6)*100/'成功率'!AN31)</f>
        <v>533816.4251207729</v>
      </c>
      <c r="AN28" s="33">
        <f>IF('成功率'!AO31=0,"---",('A武器'!$C16+'A武器'!F$6)*100/'成功率'!AO31)</f>
        <v>519766.08187134494</v>
      </c>
      <c r="AO28" s="33">
        <f>IF('成功率'!AP31=0,"---",('A武器'!$C16+'A武器'!G$6)*100/'成功率'!AP31)</f>
        <v>506575.96371882077</v>
      </c>
      <c r="AP28" s="33">
        <f>IF('成功率'!AQ31=0,"---",('A武器'!$C16+'A武器'!H$6)*100/'成功率'!AQ31)</f>
        <v>494169.4169416941</v>
      </c>
      <c r="AQ28" s="33">
        <f>IF('成功率'!AR31=0,"---",('A武器'!$C16+'A武器'!I$6)*100/'成功率'!AR31)</f>
        <v>482478.63247863244</v>
      </c>
      <c r="AR28" s="33">
        <f>IF('成功率'!AS31=0,"---",('A武器'!$C16+'A武器'!J$6)*100/'成功率'!AS31)</f>
        <v>475181.72377985454</v>
      </c>
      <c r="AS28" s="33">
        <f>IF('成功率'!AT31=0,"---",('A武器'!$C16+'A武器'!K$6)*100/'成功率'!AT31)</f>
        <v>455850.54080629296</v>
      </c>
      <c r="AT28" s="38">
        <f>IF('成功率'!AU31=0,"---",('A武器'!$C16+'A武器'!L$6)*100/'成功率'!AU31)</f>
        <v>466479.9253034547</v>
      </c>
    </row>
    <row r="29" spans="1:46" ht="13.5">
      <c r="A29" s="11"/>
      <c r="B29" s="11"/>
      <c r="C29" s="30" t="s">
        <v>18</v>
      </c>
      <c r="D29" s="37">
        <f>IF('成功率'!E32=0,"---",('A武器'!$H30+'A武器'!C$6)*100/'成功率'!E32)</f>
        <v>1457352.8851084171</v>
      </c>
      <c r="E29" s="33">
        <f>IF('成功率'!F32=0,"---",('A武器'!$H30+'A武器'!D$6)*100/'成功率'!F32)</f>
        <v>1246787.6615731164</v>
      </c>
      <c r="F29" s="33">
        <f>IF('成功率'!G32=0,"---",('A武器'!$H30+'A武器'!E$6)*100/'成功率'!G32)</f>
        <v>1164453.08032077</v>
      </c>
      <c r="G29" s="33">
        <f>IF('成功率'!H32=0,"---",('A武器'!$H30+'A武器'!F$6)*100/'成功率'!H32)</f>
        <v>1094512.1532760381</v>
      </c>
      <c r="H29" s="33">
        <f>IF('成功率'!I32=0,"---",('A武器'!$H30+'A武器'!G$6)*100/'成功率'!I32)</f>
        <v>1032912.8046861826</v>
      </c>
      <c r="I29" s="33">
        <f>IF('成功率'!J32=0,"---",('A武器'!$H30+'A武器'!H$6)*100/'成功率'!J32)</f>
        <v>978246.7161107698</v>
      </c>
      <c r="J29" s="33">
        <f>IF('成功率'!K32=0,"---",('A武器'!$H30+'A武器'!I$6)*100/'成功率'!K32)</f>
        <v>929405.7025474911</v>
      </c>
      <c r="K29" s="33">
        <f>IF('成功率'!L32=0,"---",('A武器'!$H30+'A武器'!J$6)*100/'成功率'!L32)</f>
        <v>890175.0638972289</v>
      </c>
      <c r="L29" s="33">
        <f>IF('成功率'!M32=0,"---",('A武器'!$H30+'A武器'!K$6)*100/'成功率'!M32)</f>
        <v>815459.3336451866</v>
      </c>
      <c r="M29" s="38">
        <f>IF('成功率'!N32=0,"---",('A武器'!$H30+'A武器'!L$6)*100/'成功率'!N32)</f>
        <v>785679.5838886338</v>
      </c>
      <c r="N29" s="11"/>
      <c r="O29" s="37">
        <f>IF('成功率'!P32=0,"---",('A武器'!$C30+'A武器'!C$6)*100/'成功率'!P32)</f>
        <v>1361703.7400151864</v>
      </c>
      <c r="P29" s="33">
        <f>IF('成功率'!Q32=0,"---",('A武器'!$C30+'A武器'!D$6)*100/'成功率'!Q32)</f>
        <v>1169330.53105128</v>
      </c>
      <c r="Q29" s="33">
        <f>IF('成功率'!R32=0,"---",('A武器'!$C30+'A武器'!E$6)*100/'成功率'!R32)</f>
        <v>1093813.7101142053</v>
      </c>
      <c r="R29" s="33">
        <f>IF('成功率'!S32=0,"---",('A武器'!$C30+'A武器'!F$6)*100/'成功率'!S32)</f>
        <v>1029605.2018295897</v>
      </c>
      <c r="S29" s="33">
        <f>IF('成功率'!T32=0,"---",('A武器'!$C30+'A武器'!G$6)*100/'成功率'!T32)</f>
        <v>972916.6089296588</v>
      </c>
      <c r="T29" s="33">
        <f>IF('成功率'!U32=0,"---",('A武器'!$C30+'A武器'!H$6)*100/'成功率'!U32)</f>
        <v>922499.9454569543</v>
      </c>
      <c r="U29" s="33">
        <f>IF('成功率'!V32=0,"---",('A武器'!$C30+'A武器'!I$6)*100/'成功率'!V32)</f>
        <v>877368.8999289687</v>
      </c>
      <c r="V29" s="33">
        <f>IF('成功率'!W32=0,"---",('A武器'!$C30+'A武器'!J$6)*100/'成功率'!W32)</f>
        <v>841331.3685148822</v>
      </c>
      <c r="W29" s="33">
        <f>IF('成功率'!X32=0,"---",('A武器'!$C30+'A武器'!K$6)*100/'成功率'!X32)</f>
        <v>772081.836872419</v>
      </c>
      <c r="X29" s="38">
        <f>IF('成功率'!Y32=0,"---",('A武器'!$C30+'A武器'!L$6)*100/'成功率'!Y32)</f>
        <v>746285.9015411638</v>
      </c>
      <c r="Y29" s="11"/>
      <c r="Z29" s="37">
        <f>IF('成功率'!AA32=0,"---",('A武器'!$H17+'A武器'!C$6)*100/'成功率'!AA32)</f>
        <v>1193021.7671230657</v>
      </c>
      <c r="AA29" s="33">
        <f>IF('成功率'!AB32=0,"---",('A武器'!$H17+'A武器'!D$6)*100/'成功率'!AB32)</f>
        <v>1031668.0187188786</v>
      </c>
      <c r="AB29" s="33">
        <f>IF('成功率'!AC32=0,"---",('A武器'!$H17+'A武器'!E$6)*100/'成功率'!AC32)</f>
        <v>967885.2528201266</v>
      </c>
      <c r="AC29" s="33">
        <f>IF('成功率'!AD32=0,"---",('A武器'!$H17+'A武器'!F$6)*100/'成功率'!AD32)</f>
        <v>913587.9796097042</v>
      </c>
      <c r="AD29" s="33">
        <f>IF('成功率'!AE32=0,"---",('A武器'!$H17+'A武器'!G$6)*100/'成功率'!AE32)</f>
        <v>865428.6590230687</v>
      </c>
      <c r="AE29" s="33">
        <f>IF('成功率'!AF32=0,"---",('A武器'!$H17+'A武器'!H$6)*100/'成功率'!AF32)</f>
        <v>822422.1875526989</v>
      </c>
      <c r="AF29" s="33">
        <f>IF('成功率'!AG32=0,"---",('A武器'!$H17+'A武器'!I$6)*100/'成功率'!AG32)</f>
        <v>783783.5608410384</v>
      </c>
      <c r="AG29" s="33">
        <f>IF('成功率'!AH32=0,"---",('A武器'!$H17+'A武器'!J$6)*100/'成功率'!AH32)</f>
        <v>753340.489127531</v>
      </c>
      <c r="AH29" s="33">
        <f>IF('成功率'!AI32=0,"---",('A武器'!$H17+'A武器'!K$6)*100/'成功率'!AI32)</f>
        <v>693724.0392383249</v>
      </c>
      <c r="AI29" s="38">
        <f>IF('成功率'!AJ32=0,"---",('A武器'!$H17+'A武器'!L$6)*100/'成功率'!AJ32)</f>
        <v>674917.7307641925</v>
      </c>
      <c r="AJ29" s="11"/>
      <c r="AK29" s="37">
        <f>IF('成功率'!AL32=0,"---",('A武器'!$C17+'A武器'!C$6)*100/'成功率'!AL32)</f>
        <v>1055145.7590896948</v>
      </c>
      <c r="AL29" s="33">
        <f>IF('成功率'!AM32=0,"---",('A武器'!$C17+'A武器'!D$6)*100/'成功率'!AM32)</f>
        <v>918292.5443342573</v>
      </c>
      <c r="AM29" s="33">
        <f>IF('成功率'!AN32=0,"---",('A武器'!$C17+'A武器'!E$6)*100/'成功率'!AN32)</f>
        <v>863868.9449175339</v>
      </c>
      <c r="AN29" s="33">
        <f>IF('成功率'!AO32=0,"---",('A武器'!$C17+'A武器'!F$6)*100/'成功率'!AO32)</f>
        <v>817512.0725445208</v>
      </c>
      <c r="AO29" s="33">
        <f>IF('成功率'!AP32=0,"---",('A武器'!$C17+'A武器'!G$6)*100/'成功率'!AP32)</f>
        <v>776219.3963130974</v>
      </c>
      <c r="AP29" s="33">
        <f>IF('成功率'!AQ32=0,"---",('A武器'!$C17+'A武器'!H$6)*100/'成功率'!AQ32)</f>
        <v>739204.049093694</v>
      </c>
      <c r="AQ29" s="33">
        <f>IF('成功率'!AR32=0,"---",('A武器'!$C17+'A武器'!I$6)*100/'成功率'!AR32)</f>
        <v>705834.1527368075</v>
      </c>
      <c r="AR29" s="33">
        <f>IF('成功率'!AS32=0,"---",('A武器'!$C17+'A武器'!J$6)*100/'成功率'!AS32)</f>
        <v>679928.5787816505</v>
      </c>
      <c r="AS29" s="33">
        <f>IF('成功率'!AT32=0,"---",('A武器'!$C17+'A武器'!K$6)*100/'成功率'!AT32)</f>
        <v>628185.5324175485</v>
      </c>
      <c r="AT29" s="38">
        <f>IF('成功率'!AU32=0,"---",('A武器'!$C17+'A武器'!L$6)*100/'成功率'!AU32)</f>
        <v>615015.8550836389</v>
      </c>
    </row>
    <row r="30" spans="1:46" ht="13.5">
      <c r="A30" s="11"/>
      <c r="B30" s="11"/>
      <c r="C30" s="16" t="s">
        <v>19</v>
      </c>
      <c r="D30" s="37">
        <f>IF('成功率'!E33=0,"---",('A武器'!$H31+'A武器'!C$6)*100/'成功率'!E33)</f>
        <v>4084049.786434461</v>
      </c>
      <c r="E30" s="33">
        <f>IF('成功率'!F33=0,"---",('A武器'!$H31+'A武器'!D$6)*100/'成功率'!F33)</f>
        <v>2834881.383382464</v>
      </c>
      <c r="F30" s="33">
        <f>IF('成功率'!G33=0,"---",('A武器'!$H31+'A武器'!E$6)*100/'成功率'!G33)</f>
        <v>2461498.6996519803</v>
      </c>
      <c r="G30" s="33">
        <f>IF('成功率'!H33=0,"---",('A武器'!$H31+'A武器'!F$6)*100/'成功率'!H33)</f>
        <v>2178426.438313472</v>
      </c>
      <c r="H30" s="33">
        <f>IF('成功率'!I33=0,"---",('A武器'!$H31+'A武器'!G$6)*100/'成功率'!I33)</f>
        <v>1954764.4046632932</v>
      </c>
      <c r="I30" s="33">
        <f>IF('成功率'!J33=0,"---",('A武器'!$H31+'A武器'!H$6)*100/'成功率'!J33)</f>
        <v>1773585.6623209692</v>
      </c>
      <c r="J30" s="33">
        <f>IF('成功率'!K33=0,"---",('A武器'!$H31+'A武器'!I$6)*100/'成功率'!K33)</f>
        <v>1623835.8854870074</v>
      </c>
      <c r="K30" s="33">
        <f>IF('成功率'!L33=0,"---",('A武器'!$H31+'A武器'!J$6)*100/'成功率'!L33)</f>
        <v>1503623.631715744</v>
      </c>
      <c r="L30" s="33">
        <f>IF('成功率'!M33=0,"---",('A武器'!$H31+'A武器'!K$6)*100/'成功率'!M33)</f>
        <v>1304744.2654066943</v>
      </c>
      <c r="M30" s="38">
        <f>IF('成功率'!N33=0,"---",('A武器'!$H31+'A武器'!L$6)*100/'成功率'!N33)</f>
        <v>1189579.47884503</v>
      </c>
      <c r="N30" s="11"/>
      <c r="O30" s="37">
        <f>IF('成功率'!P33=0,"---",('A武器'!$C31+'A武器'!C$6)*100/'成功率'!P33)</f>
        <v>3687831.612548957</v>
      </c>
      <c r="P30" s="33">
        <f>IF('成功率'!Q33=0,"---",('A武器'!$C31+'A武器'!D$6)*100/'成功率'!Q33)</f>
        <v>2599255.3097083955</v>
      </c>
      <c r="Q30" s="33">
        <f>IF('成功率'!R33=0,"---",('A武器'!$C31+'A武器'!E$6)*100/'成功率'!R33)</f>
        <v>2267533.0349732237</v>
      </c>
      <c r="R30" s="33">
        <f>IF('成功率'!S33=0,"---",('A武器'!$C31+'A武器'!F$6)*100/'成功率'!S33)</f>
        <v>2014190.3397078223</v>
      </c>
      <c r="S30" s="33">
        <f>IF('成功率'!T33=0,"---",('A武器'!$C31+'A武器'!G$6)*100/'成功率'!T33)</f>
        <v>1812737.1121473827</v>
      </c>
      <c r="T30" s="33">
        <f>IF('成功率'!U33=0,"---",('A武器'!$C31+'A武器'!H$6)*100/'成功率'!U33)</f>
        <v>1648712.35309544</v>
      </c>
      <c r="U30" s="33">
        <f>IF('成功率'!V33=0,"---",('A武器'!$C31+'A武器'!I$6)*100/'成功率'!V33)</f>
        <v>1512571.8030823276</v>
      </c>
      <c r="V30" s="33">
        <f>IF('成功率'!W33=0,"---",('A武器'!$C31+'A武器'!J$6)*100/'成功率'!W33)</f>
        <v>1403291.9844076752</v>
      </c>
      <c r="W30" s="33">
        <f>IF('成功率'!X33=0,"---",('A武器'!$C31+'A武器'!K$6)*100/'成功率'!X33)</f>
        <v>1221172.751460022</v>
      </c>
      <c r="X30" s="38">
        <f>IF('成功率'!Y33=0,"---",('A武器'!$C31+'A武器'!L$6)*100/'成功率'!Y33)</f>
        <v>1117594.247777072</v>
      </c>
      <c r="Y30" s="11"/>
      <c r="Z30" s="37">
        <f>IF('成功率'!AA33=0,"---",('A武器'!$H18+'A武器'!C$6)*100/'成功率'!AA33)</f>
        <v>3035585.3068053597</v>
      </c>
      <c r="AA30" s="33">
        <f>IF('成功率'!AB33=0,"---",('A武器'!$H18+'A武器'!D$6)*100/'成功率'!AB33)</f>
        <v>2198106.441509569</v>
      </c>
      <c r="AB30" s="33">
        <f>IF('成功率'!AC33=0,"---",('A武器'!$H18+'A武器'!E$6)*100/'成功率'!AC33)</f>
        <v>1934050.6593262642</v>
      </c>
      <c r="AC30" s="33">
        <f>IF('成功率'!AD33=0,"---",('A武器'!$H18+'A武器'!F$6)*100/'成功率'!AD33)</f>
        <v>1729726.70258393</v>
      </c>
      <c r="AD30" s="33">
        <f>IF('成功率'!AE33=0,"---",('A武器'!$H18+'A武器'!G$6)*100/'成功率'!AE33)</f>
        <v>1565328.116699293</v>
      </c>
      <c r="AE30" s="33">
        <f>IF('成功率'!AF33=0,"---",('A武器'!$H18+'A武器'!H$6)*100/'成功率'!AF33)</f>
        <v>1430194.2005532826</v>
      </c>
      <c r="AF30" s="33">
        <f>IF('成功率'!AG33=0,"---",('A武器'!$H18+'A武器'!I$6)*100/'成功率'!AG33)</f>
        <v>1317149.4822388317</v>
      </c>
      <c r="AG30" s="33">
        <f>IF('成功率'!AH33=0,"---",('A武器'!$H18+'A武器'!J$6)*100/'成功率'!AH33)</f>
        <v>1226520.4102474533</v>
      </c>
      <c r="AH30" s="33">
        <f>IF('成功率'!AI33=0,"---",('A武器'!$H18+'A武器'!K$6)*100/'成功率'!AI33)</f>
        <v>1073232.0166242355</v>
      </c>
      <c r="AI30" s="38">
        <f>IF('成功率'!AJ33=0,"---",('A武器'!$H18+'A武器'!L$6)*100/'成功率'!AJ33)</f>
        <v>989648.7792002627</v>
      </c>
      <c r="AJ30" s="11"/>
      <c r="AK30" s="37">
        <f>IF('成功率'!AL33=0,"---",('A武器'!$C18+'A武器'!C$6)*100/'成功率'!AL33)</f>
        <v>2538209.711685109</v>
      </c>
      <c r="AL30" s="33">
        <f>IF('成功率'!AM33=0,"---",('A武器'!$C18+'A武器'!D$6)*100/'成功率'!AM33)</f>
        <v>1880964.4430034778</v>
      </c>
      <c r="AM30" s="33">
        <f>IF('成功率'!AN33=0,"---",('A武器'!$C18+'A武器'!E$6)*100/'成功率'!AN33)</f>
        <v>1667610.4191449701</v>
      </c>
      <c r="AN30" s="33">
        <f>IF('成功率'!AO33=0,"---",('A武器'!$C18+'A武器'!F$6)*100/'成功率'!AO33)</f>
        <v>1500644.497172458</v>
      </c>
      <c r="AO30" s="33">
        <f>IF('成功率'!AP33=0,"---",('A武器'!$C18+'A武器'!G$6)*100/'成功率'!AP33)</f>
        <v>1364870.011172833</v>
      </c>
      <c r="AP30" s="33">
        <f>IF('成功率'!AQ33=0,"---",('A武器'!$C18+'A武器'!H$6)*100/'成功率'!AQ33)</f>
        <v>1252293.1760475156</v>
      </c>
      <c r="AQ30" s="33">
        <f>IF('成功率'!AR33=0,"---",('A武器'!$C18+'A武器'!I$6)*100/'成功率'!AR33)</f>
        <v>1157436.7686734055</v>
      </c>
      <c r="AR30" s="33">
        <f>IF('成功率'!AS33=0,"---",('A武器'!$C18+'A武器'!J$6)*100/'成功率'!AS33)</f>
        <v>1081572.2834053887</v>
      </c>
      <c r="AS30" s="33">
        <f>IF('成功率'!AT33=0,"---",('A武器'!$C18+'A武器'!K$6)*100/'成功率'!AT33)</f>
        <v>951334.6143575115</v>
      </c>
      <c r="AT30" s="38">
        <f>IF('成功率'!AU33=0,"---",('A武器'!$C18+'A武器'!L$6)*100/'成功率'!AU33)</f>
        <v>883742.0001111481</v>
      </c>
    </row>
    <row r="31" spans="1:46" ht="13.5">
      <c r="A31" s="11"/>
      <c r="B31" s="11"/>
      <c r="C31" s="30" t="s">
        <v>20</v>
      </c>
      <c r="D31" s="37">
        <f>IF('成功率'!E34=0,"---",('A武器'!$H32+'A武器'!C$6)*100/'成功率'!E34)</f>
        <v>12205943.372769538</v>
      </c>
      <c r="E31" s="33">
        <f>IF('成功率'!F34=0,"---",('A武器'!$H32+'A武器'!D$6)*100/'成功率'!F34)</f>
        <v>6184828.4615326235</v>
      </c>
      <c r="F31" s="33">
        <f>IF('成功率'!G34=0,"---",('A武器'!$H32+'A武器'!E$6)*100/'成功率'!G34)</f>
        <v>4964914.495187625</v>
      </c>
      <c r="G31" s="33">
        <f>IF('成功率'!H34=0,"---",('A武器'!$H32+'A武器'!F$6)*100/'成功率'!H34)</f>
        <v>4151580.7959827133</v>
      </c>
      <c r="H31" s="33">
        <f>IF('成功率'!I34=0,"---",('A武器'!$H32+'A武器'!G$6)*100/'成功率'!I34)</f>
        <v>3568893.966701582</v>
      </c>
      <c r="I31" s="33">
        <f>IF('成功率'!J34=0,"---",('A武器'!$H32+'A武器'!H$6)*100/'成功率'!J34)</f>
        <v>3130926.74207851</v>
      </c>
      <c r="J31" s="33">
        <f>IF('成功率'!K34=0,"---",('A武器'!$H32+'A武器'!I$6)*100/'成功率'!K34)</f>
        <v>2789719.718244256</v>
      </c>
      <c r="K31" s="33">
        <f>IF('成功率'!L34=0,"---",('A武器'!$H32+'A武器'!J$6)*100/'成功率'!L34)</f>
        <v>2522679.5368482303</v>
      </c>
      <c r="L31" s="33">
        <f>IF('成功率'!M34=0,"---",('A武器'!$H32+'A武器'!K$6)*100/'成功率'!M34)</f>
        <v>2112802.5831354237</v>
      </c>
      <c r="M31" s="38">
        <f>IF('成功率'!N34=0,"---",('A武器'!$H32+'A武器'!L$6)*100/'成功率'!N34)</f>
        <v>1857047.9083820675</v>
      </c>
      <c r="N31" s="11"/>
      <c r="O31" s="37">
        <f>IF('成功率'!P34=0,"---",('A武器'!$C32+'A武器'!C$6)*100/'成功率'!P34)</f>
        <v>10400876.723507646</v>
      </c>
      <c r="P31" s="33">
        <f>IF('成功率'!Q34=0,"---",('A武器'!$C32+'A武器'!D$6)*100/'成功率'!Q34)</f>
        <v>5523922.2112448</v>
      </c>
      <c r="Q31" s="33">
        <f>IF('成功率'!R34=0,"---",('A武器'!$C32+'A武器'!E$6)*100/'成功率'!R34)</f>
        <v>4478376.991108288</v>
      </c>
      <c r="R31" s="33">
        <f>IF('成功率'!S34=0,"---",('A武器'!$C32+'A武器'!F$6)*100/'成功率'!S34)</f>
        <v>3770064.698410326</v>
      </c>
      <c r="S31" s="33">
        <f>IF('成功率'!T34=0,"---",('A武器'!$C32+'A武器'!G$6)*100/'成功率'!T34)</f>
        <v>3256794.9210929624</v>
      </c>
      <c r="T31" s="33">
        <f>IF('成功率'!U34=0,"---",('A武器'!$C32+'A武器'!H$6)*100/'成功率'!U34)</f>
        <v>2867756.0452919034</v>
      </c>
      <c r="U31" s="33">
        <f>IF('成功率'!V34=0,"---",('A武器'!$C32+'A武器'!I$6)*100/'成功率'!V34)</f>
        <v>2562714.1994933453</v>
      </c>
      <c r="V31" s="33">
        <f>IF('成功率'!W34=0,"---",('A武器'!$C32+'A武器'!J$6)*100/'成功率'!W34)</f>
        <v>2323270.2518504043</v>
      </c>
      <c r="W31" s="33">
        <f>IF('成功率'!X34=0,"---",('A武器'!$C32+'A武器'!K$6)*100/'成功率'!X34)</f>
        <v>1952951.4983297375</v>
      </c>
      <c r="X31" s="38">
        <f>IF('成功率'!Y34=0,"---",('A武器'!$C32+'A武器'!L$6)*100/'成功率'!Y34)</f>
        <v>1723386.343582394</v>
      </c>
      <c r="Y31" s="11"/>
      <c r="Z31" s="37">
        <f>IF('成功率'!AA34=0,"---",('A武器'!$H19+'A武器'!C$6)*100/'成功率'!AA34)</f>
        <v>7765872.778041276</v>
      </c>
      <c r="AA31" s="33">
        <f>IF('成功率'!AB34=0,"---",('A武器'!$H19+'A武器'!D$6)*100/'成功率'!AB34)</f>
        <v>4452354.063821405</v>
      </c>
      <c r="AB31" s="33">
        <f>IF('成功率'!AC34=0,"---",('A武器'!$H19+'A武器'!E$6)*100/'成功率'!AC34)</f>
        <v>3672773.2562972694</v>
      </c>
      <c r="AC31" s="33">
        <f>IF('成功率'!AD34=0,"---",('A武器'!$H19+'A武器'!F$6)*100/'成功率'!AD34)</f>
        <v>3129602.4541740557</v>
      </c>
      <c r="AD31" s="33">
        <f>IF('成功率'!AE34=0,"---",('A武器'!$H19+'A武器'!G$6)*100/'成功率'!AE34)</f>
        <v>2727804.8745212676</v>
      </c>
      <c r="AE31" s="33">
        <f>IF('成功率'!AF34=0,"---",('A武器'!$H19+'A武器'!H$6)*100/'成功率'!AF34)</f>
        <v>2418542.49503094</v>
      </c>
      <c r="AF31" s="33">
        <f>IF('成功率'!AG34=0,"---",('A武器'!$H19+'A武器'!I$6)*100/'成功率'!AG34)</f>
        <v>2173149.520000571</v>
      </c>
      <c r="AG31" s="33">
        <f>IF('成功率'!AH34=0,"---",('A武器'!$H19+'A武器'!J$6)*100/'成功率'!AH34)</f>
        <v>1979603.5058133255</v>
      </c>
      <c r="AH31" s="33">
        <f>IF('成功率'!AI34=0,"---",('A武器'!$H19+'A武器'!K$6)*100/'成功率'!AI34)</f>
        <v>1675765.6086311415</v>
      </c>
      <c r="AI31" s="38">
        <f>IF('成功率'!AJ34=0,"---",('A武器'!$H19+'A武器'!L$6)*100/'成功率'!AJ34)</f>
        <v>1490535.8841580828</v>
      </c>
      <c r="AJ31" s="11"/>
      <c r="AK31" s="37">
        <f>IF('成功率'!AL34=0,"---",('A武器'!$C19+'A武器'!C$6)*100/'成功率'!AL34)</f>
        <v>5994861.017702699</v>
      </c>
      <c r="AL31" s="33">
        <f>IF('成功率'!AM34=0,"---",('A武器'!$C19+'A武器'!D$6)*100/'成功率'!AM34)</f>
        <v>3648420.6190150436</v>
      </c>
      <c r="AM31" s="33">
        <f>IF('成功率'!AN34=0,"---",('A武器'!$C19+'A武器'!E$6)*100/'成功率'!AN34)</f>
        <v>3054282.7590039587</v>
      </c>
      <c r="AN31" s="33">
        <f>IF('成功率'!AO34=0,"---",('A武器'!$C19+'A武器'!F$6)*100/'成功率'!AO34)</f>
        <v>2630346.6669959943</v>
      </c>
      <c r="AO31" s="33">
        <f>IF('成功率'!AP34=0,"---",('A武器'!$C19+'A武器'!G$6)*100/'成功率'!AP34)</f>
        <v>2311018.182106878</v>
      </c>
      <c r="AP31" s="33">
        <f>IF('成功率'!AQ34=0,"---",('A武器'!$C19+'A武器'!H$6)*100/'成功率'!AQ34)</f>
        <v>2061831.214129822</v>
      </c>
      <c r="AQ31" s="33">
        <f>IF('成功率'!AR34=0,"---",('A武器'!$C19+'A武器'!I$6)*100/'成功率'!AR34)</f>
        <v>1861962.5002315585</v>
      </c>
      <c r="AR31" s="33">
        <f>IF('成功率'!AS34=0,"---",('A武器'!$C19+'A武器'!J$6)*100/'成功率'!AS34)</f>
        <v>1703776.3035282427</v>
      </c>
      <c r="AS31" s="33">
        <f>IF('成功率'!AT34=0,"---",('A武器'!$C19+'A武器'!K$6)*100/'成功率'!AT34)</f>
        <v>1451794.3776885914</v>
      </c>
      <c r="AT31" s="38">
        <f>IF('成功率'!AU34=0,"---",('A武器'!$C19+'A武器'!L$6)*100/'成功率'!AU34)</f>
        <v>1301382.5785521227</v>
      </c>
    </row>
    <row r="32" spans="1:46" ht="13.5">
      <c r="A32" s="11"/>
      <c r="B32" s="11"/>
      <c r="C32" s="16" t="s">
        <v>21</v>
      </c>
      <c r="D32" s="37">
        <f>IF('成功率'!E35=0,"---",('A武器'!$H33+'A武器'!C$6)*100/'成功率'!E35)</f>
        <v>37150958.16764135</v>
      </c>
      <c r="E32" s="33">
        <f>IF('成功率'!F35=0,"---",('A武器'!$H33+'A武器'!D$6)*100/'成功率'!F35)</f>
        <v>12386986.05588045</v>
      </c>
      <c r="F32" s="33">
        <f>IF('成功率'!G35=0,"---",('A武器'!$H33+'A武器'!E$6)*100/'成功率'!G35)</f>
        <v>9295239.541910337</v>
      </c>
      <c r="G32" s="33">
        <f>IF('成功率'!H35=0,"---",('A武器'!$H33+'A武器'!F$6)*100/'成功率'!H35)</f>
        <v>7444191.63352827</v>
      </c>
      <c r="H32" s="33">
        <f>IF('成功率'!I35=0,"---",('A武器'!$H33+'A武器'!G$6)*100/'成功率'!I35)</f>
        <v>6210159.694606891</v>
      </c>
      <c r="I32" s="33">
        <f>IF('成功率'!J35=0,"---",('A武器'!$H33+'A武器'!H$6)*100/'成功率'!J35)</f>
        <v>5328708.30966305</v>
      </c>
      <c r="J32" s="33">
        <f>IF('成功率'!K35=0,"---",('A武器'!$H33+'A武器'!I$6)*100/'成功率'!K35)</f>
        <v>4667619.770955169</v>
      </c>
      <c r="K32" s="33">
        <f>IF('成功率'!L35=0,"---",('A武器'!$H33+'A武器'!J$6)*100/'成功率'!L35)</f>
        <v>4160106.463071261</v>
      </c>
      <c r="L32" s="33">
        <f>IF('成功率'!M35=0,"---",('A武器'!$H33+'A武器'!K$6)*100/'成功率'!M35)</f>
        <v>3412814.3788764863</v>
      </c>
      <c r="M32" s="38">
        <f>IF('成功率'!N35=0,"---",('A武器'!$H33+'A武器'!L$6)*100/'成功率'!N35)</f>
        <v>2933919.8590493347</v>
      </c>
      <c r="N32" s="11"/>
      <c r="O32" s="37">
        <f>IF('成功率'!P35=0,"---",('A武器'!$C33+'A武器'!C$6)*100/'成功率'!P35)</f>
        <v>28731439.05970657</v>
      </c>
      <c r="P32" s="33">
        <f>IF('成功率'!Q35=0,"---",('A武器'!$C33+'A武器'!D$6)*100/'成功率'!Q35)</f>
        <v>10777414.647389963</v>
      </c>
      <c r="Q32" s="33">
        <f>IF('成功率'!R35=0,"---",('A武器'!$C33+'A武器'!E$6)*100/'成功率'!R35)</f>
        <v>8216125.445630448</v>
      </c>
      <c r="R32" s="33">
        <f>IF('成功率'!S35=0,"---",('A武器'!$C33+'A武器'!F$6)*100/'成功率'!S35)</f>
        <v>6643793.629163055</v>
      </c>
      <c r="S32" s="33">
        <f>IF('成功率'!T35=0,"---",('A武器'!$C33+'A武器'!G$6)*100/'成功率'!T35)</f>
        <v>5578665.624459336</v>
      </c>
      <c r="T32" s="33">
        <f>IF('成功率'!U35=0,"---",('A武器'!$C33+'A武器'!H$6)*100/'成功率'!U35)</f>
        <v>4809406.509951095</v>
      </c>
      <c r="U32" s="33">
        <f>IF('成功率'!V35=0,"---",('A武器'!$C33+'A武器'!I$6)*100/'成功率'!V35)</f>
        <v>4227771.569713157</v>
      </c>
      <c r="V32" s="33">
        <f>IF('成功率'!W35=0,"---",('A武器'!$C33+'A武器'!J$6)*100/'成功率'!W35)</f>
        <v>3779100.746918248</v>
      </c>
      <c r="W32" s="33">
        <f>IF('成功率'!X35=0,"---",('A武器'!$C33+'A武器'!K$6)*100/'成功率'!X35)</f>
        <v>3113189.899254275</v>
      </c>
      <c r="X32" s="38">
        <f>IF('成功率'!Y35=0,"---",('A武器'!$C33+'A武器'!L$6)*100/'成功率'!Y35)</f>
        <v>2686949.00542787</v>
      </c>
      <c r="Y32" s="11"/>
      <c r="Z32" s="37">
        <f>IF('成功率'!AA35=0,"---",('A武器'!$H20+'A武器'!C$6)*100/'成功率'!AA35)</f>
        <v>18637948.551976036</v>
      </c>
      <c r="AA32" s="33">
        <f>IF('成功率'!AB35=0,"---",('A武器'!$H20+'A武器'!D$6)*100/'成功率'!AB35)</f>
        <v>8286310.467544905</v>
      </c>
      <c r="AB32" s="33">
        <f>IF('成功率'!AC35=0,"---",('A武器'!$H20+'A武器'!E$6)*100/'成功率'!AC35)</f>
        <v>6489286.45286123</v>
      </c>
      <c r="AC32" s="33">
        <f>IF('成功率'!AD35=0,"---",('A武器'!$H20+'A武器'!F$6)*100/'成功率'!AD35)</f>
        <v>5337628.157707439</v>
      </c>
      <c r="AD32" s="33">
        <f>IF('成功率'!AE35=0,"---",('A武器'!$H20+'A武器'!G$6)*100/'成功率'!AE35)</f>
        <v>4534957.224721463</v>
      </c>
      <c r="AE32" s="33">
        <f>IF('成功率'!AF35=0,"---",('A武器'!$H20+'A武器'!H$6)*100/'成功率'!AF35)</f>
        <v>3943515.484626534</v>
      </c>
      <c r="AF32" s="33">
        <f>IF('成功率'!AG35=0,"---",('A武器'!$H20+'A武器'!I$6)*100/'成功率'!AG35)</f>
        <v>3489618.3352513555</v>
      </c>
      <c r="AG32" s="33">
        <f>IF('成功率'!AH35=0,"---",('A武器'!$H20+'A武器'!J$6)*100/'成功率'!AH35)</f>
        <v>3136533.091996006</v>
      </c>
      <c r="AH32" s="33">
        <f>IF('成功率'!AI35=0,"---",('A武器'!$H20+'A武器'!K$6)*100/'成功率'!AI35)</f>
        <v>2604372.2140656603</v>
      </c>
      <c r="AI32" s="38">
        <f>IF('成功率'!AJ35=0,"---",('A武器'!$H20+'A武器'!L$6)*100/'成功率'!AJ35)</f>
        <v>2265493.9472912983</v>
      </c>
      <c r="AJ32" s="11"/>
      <c r="AK32" s="37">
        <f>IF('成功率'!AL35=0,"---",('A武器'!$C20+'A武器'!C$6)*100/'成功率'!AL35)</f>
        <v>13018825.785521228</v>
      </c>
      <c r="AL32" s="33">
        <f>IF('成功率'!AM35=0,"---",('A武器'!$C20+'A武器'!D$6)*100/'成功率'!AM35)</f>
        <v>6511912.892760614</v>
      </c>
      <c r="AM32" s="33">
        <f>IF('成功率'!AN35=0,"---",('A武器'!$C20+'A武器'!E$6)*100/'成功率'!AN35)</f>
        <v>5213530.314208491</v>
      </c>
      <c r="AN32" s="33">
        <f>IF('成功率'!AO35=0,"---",('A武器'!$C20+'A武器'!F$6)*100/'成功率'!AO35)</f>
        <v>4351275.261840409</v>
      </c>
      <c r="AO32" s="33">
        <f>IF('成功率'!AP35=0,"---",('A武器'!$C20+'A武器'!G$6)*100/'成功率'!AP35)</f>
        <v>3735378.795863208</v>
      </c>
      <c r="AP32" s="33">
        <f>IF('成功率'!AQ35=0,"---",('A武器'!$C20+'A武器'!H$6)*100/'成功率'!AQ35)</f>
        <v>3273456.446380307</v>
      </c>
      <c r="AQ32" s="33">
        <f>IF('成功率'!AR35=0,"---",('A武器'!$C20+'A武器'!I$6)*100/'成功率'!AR35)</f>
        <v>2914183.507893606</v>
      </c>
      <c r="AR32" s="33">
        <f>IF('成功率'!AS35=0,"---",('A武器'!$C20+'A武器'!J$6)*100/'成功率'!AS35)</f>
        <v>2632765.1571042454</v>
      </c>
      <c r="AS32" s="33">
        <f>IF('成功率'!AT35=0,"---",('A武器'!$C20+'A武器'!K$6)*100/'成功率'!AT35)</f>
        <v>2202304.2975868713</v>
      </c>
      <c r="AT32" s="38">
        <f>IF('成功率'!AU35=0,"---",('A武器'!$C20+'A武器'!L$6)*100/'成功率'!AU35)</f>
        <v>1930546.5407887467</v>
      </c>
    </row>
    <row r="33" spans="1:46" ht="13.5">
      <c r="A33" s="11"/>
      <c r="B33" s="11"/>
      <c r="C33" s="30" t="s">
        <v>22</v>
      </c>
      <c r="D33" s="37">
        <f>IF('成功率'!E36=0,"---",('A武器'!$H34+'A武器'!C$6)*100/'成功率'!E36)</f>
        <v>1173767943.6197338</v>
      </c>
      <c r="E33" s="33">
        <f>IF('成功率'!F36=0,"---",('A武器'!$H34+'A武器'!D$6)*100/'成功率'!F36)</f>
        <v>27301580.084179856</v>
      </c>
      <c r="F33" s="33">
        <f>IF('成功率'!G36=0,"---",('A武器'!$H34+'A武器'!E$6)*100/'成功率'!G36)</f>
        <v>18349499.11905834</v>
      </c>
      <c r="G33" s="33">
        <f>IF('成功率'!H36=0,"---",('A武器'!$H34+'A武器'!F$6)*100/'成功率'!H36)</f>
        <v>13825505.219055692</v>
      </c>
      <c r="H33" s="33">
        <f>IF('成功率'!I36=0,"---",('A武器'!$H34+'A武器'!G$6)*100/'成功率'!I36)</f>
        <v>11094037.203959754</v>
      </c>
      <c r="I33" s="33">
        <f>IF('成功率'!J36=0,"---",('A武器'!$H34+'A武器'!H$6)*100/'成功率'!J36)</f>
        <v>9265889.319840424</v>
      </c>
      <c r="J33" s="33">
        <f>IF('成功率'!K36=0,"---",('A武器'!$H34+'A武器'!I$6)*100/'成功率'!K36)</f>
        <v>7956540.159592796</v>
      </c>
      <c r="K33" s="33">
        <f>IF('成功率'!L36=0,"---",('A武器'!$H34+'A武器'!J$6)*100/'成功率'!L36)</f>
        <v>6979691.974081265</v>
      </c>
      <c r="L33" s="33">
        <f>IF('成功率'!M36=0,"---",('A武器'!$H34+'A武器'!K$6)*100/'成功率'!M36)</f>
        <v>5599848.074027174</v>
      </c>
      <c r="M33" s="38">
        <f>IF('成功率'!N36=0,"---",('A武器'!$H34+'A武器'!L$6)*100/'成功率'!N36)</f>
        <v>4717659.856204482</v>
      </c>
      <c r="N33" s="11"/>
      <c r="O33" s="37">
        <f>IF('成功率'!P36=0,"---",('A武器'!$C34+'A武器'!C$6)*100/'成功率'!P36)</f>
        <v>214995920.4342296</v>
      </c>
      <c r="P33" s="33">
        <f>IF('成功率'!Q36=0,"---",('A武器'!$C34+'A武器'!D$6)*100/'成功率'!Q36)</f>
        <v>22876161.7483223</v>
      </c>
      <c r="Q33" s="33">
        <f>IF('成功率'!R36=0,"---",('A武器'!$C34+'A武器'!E$6)*100/'成功率'!R36)</f>
        <v>15817347.090752177</v>
      </c>
      <c r="R33" s="33">
        <f>IF('成功率'!S36=0,"---",('A武器'!$C34+'A武器'!F$6)*100/'成功率'!S36)</f>
        <v>12094152.833383687</v>
      </c>
      <c r="S33" s="33">
        <f>IF('成功率'!T36=0,"---",('A武器'!$C34+'A武器'!G$6)*100/'成功率'!T36)</f>
        <v>9792541.837919528</v>
      </c>
      <c r="T33" s="33">
        <f>IF('成功率'!U36=0,"---",('A武器'!$C34+'A武器'!H$6)*100/'成功率'!U36)</f>
        <v>8228851.924970596</v>
      </c>
      <c r="U33" s="33">
        <f>IF('成功率'!V36=0,"---",('A武器'!$C34+'A武器'!I$6)*100/'成功率'!V36)</f>
        <v>7097234.224810185</v>
      </c>
      <c r="V33" s="33">
        <f>IF('成功率'!W36=0,"---",('A武器'!$C34+'A武器'!J$6)*100/'成功率'!W36)</f>
        <v>6247280.93740548</v>
      </c>
      <c r="W33" s="33">
        <f>IF('成功率'!X36=0,"---",('A武器'!$C34+'A武器'!K$6)*100/'成功率'!X36)</f>
        <v>5036184.196144875</v>
      </c>
      <c r="X33" s="38">
        <f>IF('成功率'!Y36=0,"---",('A武器'!$C34+'A武器'!L$6)*100/'成功率'!Y36)</f>
        <v>4259842.810004467</v>
      </c>
      <c r="Y33" s="11"/>
      <c r="Z33" s="37">
        <f>IF('成功率'!AA36=0,"---",('A武器'!$H21+'A武器'!C$6)*100/'成功率'!AA36)</f>
        <v>69722890.6858861</v>
      </c>
      <c r="AA33" s="33">
        <f>IF('成功率'!AB36=0,"---",('A武器'!$H21+'A武器'!D$6)*100/'成功率'!AB36)</f>
        <v>16483592.343936713</v>
      </c>
      <c r="AB33" s="33">
        <f>IF('成功率'!AC36=0,"---",('A武器'!$H21+'A武器'!E$6)*100/'成功率'!AC36)</f>
        <v>11934178.669954201</v>
      </c>
      <c r="AC33" s="33">
        <f>IF('成功率'!AD36=0,"---",('A武器'!$H21+'A武器'!F$6)*100/'成功率'!AD36)</f>
        <v>9358737.926974425</v>
      </c>
      <c r="AD33" s="33">
        <f>IF('成功率'!AE36=0,"---",('A武器'!$H21+'A武器'!G$6)*100/'成功率'!AE36)</f>
        <v>7699979.482343384</v>
      </c>
      <c r="AE33" s="33">
        <f>IF('成功率'!AF36=0,"---",('A武器'!$H21+'A武器'!H$6)*100/'成功率'!AF36)</f>
        <v>6542428.6252987</v>
      </c>
      <c r="AF33" s="33">
        <f>IF('成功率'!AG36=0,"---",('A武器'!$H21+'A武器'!I$6)*100/'成功率'!AG36)</f>
        <v>5688734.8682282455</v>
      </c>
      <c r="AG33" s="33">
        <f>IF('成功率'!AH36=0,"---",('A武器'!$H21+'A武器'!J$6)*100/'成功率'!AH36)</f>
        <v>5039765.629373034</v>
      </c>
      <c r="AH33" s="33">
        <f>IF('成功率'!AI36=0,"---",('A武器'!$H21+'A武器'!K$6)*100/'成功率'!AI36)</f>
        <v>4099540.7126301313</v>
      </c>
      <c r="AI33" s="38">
        <f>IF('成功率'!AJ36=0,"---",('A武器'!$H21+'A武器'!L$6)*100/'成功率'!AJ36)</f>
        <v>3495085.2034585634</v>
      </c>
      <c r="AJ33" s="11"/>
      <c r="AK33" s="37">
        <f>IF('成功率'!AL36=0,"---",('A武器'!$C21+'A武器'!C$6)*100/'成功率'!AL36)</f>
        <v>36781838.872166604</v>
      </c>
      <c r="AL33" s="33">
        <f>IF('成功率'!AM36=0,"---",('A武器'!$C21+'A武器'!D$6)*100/'成功率'!AM36)</f>
        <v>12263787.560563471</v>
      </c>
      <c r="AM33" s="33">
        <f>IF('成功率'!AN36=0,"---",('A武器'!$C21+'A武器'!E$6)*100/'成功率'!AN36)</f>
        <v>9202602.57518451</v>
      </c>
      <c r="AN33" s="33">
        <f>IF('成功率'!AO36=0,"---",('A武器'!$C21+'A武器'!F$6)*100/'成功率'!AO36)</f>
        <v>7369701.107766654</v>
      </c>
      <c r="AO33" s="33">
        <f>IF('成功率'!AP36=0,"---",('A武器'!$C21+'A武器'!G$6)*100/'成功率'!AP36)</f>
        <v>6147766.796154751</v>
      </c>
      <c r="AP33" s="33">
        <f>IF('成功率'!AQ36=0,"---",('A武器'!$C21+'A武器'!H$6)*100/'成功率'!AQ36)</f>
        <v>5274956.573574821</v>
      </c>
      <c r="AQ33" s="33">
        <f>IF('成功率'!AR36=0,"---",('A武器'!$C21+'A武器'!I$6)*100/'成功率'!AR36)</f>
        <v>4620348.906639873</v>
      </c>
      <c r="AR33" s="33">
        <f>IF('成功率'!AS36=0,"---",('A武器'!$C21+'A武器'!J$6)*100/'成功率'!AS36)</f>
        <v>4117558.81648412</v>
      </c>
      <c r="AS33" s="33">
        <f>IF('成功率'!AT36=0,"---",('A武器'!$C21+'A武器'!K$6)*100/'成功率'!AT36)</f>
        <v>3377569.7675995617</v>
      </c>
      <c r="AT33" s="38">
        <f>IF('成功率'!AU36=0,"---",('A武器'!$C21+'A武器'!L$6)*100/'成功率'!AU36)</f>
        <v>2901899.693463365</v>
      </c>
    </row>
    <row r="34" spans="1:46" ht="14.25" thickBot="1">
      <c r="A34" s="11"/>
      <c r="B34" s="11"/>
      <c r="C34" s="17" t="s">
        <v>23</v>
      </c>
      <c r="D34" s="39" t="str">
        <f>IF('成功率'!E37=0,"---",('A武器'!$H35+'A武器'!C$6)*100/'成功率'!E37)</f>
        <v>---</v>
      </c>
      <c r="E34" s="40">
        <f>IF('成功率'!F37=0,"---",('A武器'!$H35+'A武器'!D$6)*100/'成功率'!F37)</f>
        <v>209718215.8313103</v>
      </c>
      <c r="F34" s="40">
        <f>IF('成功率'!G37=0,"---",('A武器'!$H35+'A武器'!E$6)*100/'成功率'!G37)</f>
        <v>58995748.20255602</v>
      </c>
      <c r="G34" s="40">
        <f>IF('成功率'!H37=0,"---",('A武器'!$H35+'A武器'!F$6)*100/'成功率'!H37)</f>
        <v>34339344.40875987</v>
      </c>
      <c r="H34" s="40">
        <f>IF('成功率'!I37=0,"---",('A武器'!$H35+'A武器'!G$6)*100/'成功率'!I37)</f>
        <v>24223896.69848452</v>
      </c>
      <c r="I34" s="40">
        <f>IF('成功率'!J37=0,"---",('A武器'!$H35+'A武器'!H$6)*100/'成功率'!J37)</f>
        <v>18715484.57902765</v>
      </c>
      <c r="J34" s="40">
        <f>IF('成功率'!K37=0,"---",('A武器'!$H35+'A武器'!I$6)*100/'成功率'!K37)</f>
        <v>15250515.665175747</v>
      </c>
      <c r="K34" s="40">
        <f>IF('成功率'!L37=0,"---",('A武器'!$H35+'A武器'!J$6)*100/'成功率'!L37)</f>
        <v>12877986.003277501</v>
      </c>
      <c r="L34" s="40">
        <f>IF('成功率'!M37=0,"---",('A武器'!$H35+'A武器'!K$6)*100/'成功率'!M37)</f>
        <v>9818984.15793675</v>
      </c>
      <c r="M34" s="41">
        <f>IF('成功率'!N37=0,"---",('A武器'!$H35+'A武器'!L$6)*100/'成功率'!N37)</f>
        <v>7979347.039672772</v>
      </c>
      <c r="N34" s="11"/>
      <c r="O34" s="39" t="str">
        <f>IF('成功率'!P37=0,"---",('A武器'!$C35+'A武器'!C$6)*100/'成功率'!P37)</f>
        <v>---</v>
      </c>
      <c r="P34" s="40">
        <f>IF('成功率'!Q37=0,"---",('A武器'!$C35+'A武器'!D$6)*100/'成功率'!Q37)</f>
        <v>131102855.69244514</v>
      </c>
      <c r="Q34" s="40">
        <f>IF('成功率'!R37=0,"---",('A武器'!$C35+'A武器'!E$6)*100/'成功率'!R37)</f>
        <v>47353809.000049636</v>
      </c>
      <c r="R34" s="40">
        <f>IF('成功率'!S37=0,"---",('A武器'!$C35+'A武器'!F$6)*100/'成功率'!S37)</f>
        <v>28907408.88138622</v>
      </c>
      <c r="S34" s="40">
        <f>IF('成功率'!T37=0,"---",('A武器'!$C35+'A武器'!G$6)*100/'成功率'!T37)</f>
        <v>20808989.317094963</v>
      </c>
      <c r="T34" s="40">
        <f>IF('成功率'!U37=0,"---",('A武器'!$C35+'A武器'!H$6)*100/'成功率'!U37)</f>
        <v>16258448.800017018</v>
      </c>
      <c r="U34" s="40">
        <f>IF('成功率'!V37=0,"---",('A武器'!$C35+'A武器'!I$6)*100/'成功率'!V37)</f>
        <v>13343258.78126396</v>
      </c>
      <c r="V34" s="40">
        <f>IF('成功率'!W37=0,"---",('A武器'!$C35+'A武器'!J$6)*100/'成功率'!W37)</f>
        <v>11324086.91391912</v>
      </c>
      <c r="W34" s="40">
        <f>IF('成功率'!X37=0,"---",('A武器'!$C35+'A武器'!K$6)*100/'成功率'!X37)</f>
        <v>8690036.16244562</v>
      </c>
      <c r="X34" s="41">
        <f>IF('成功率'!Y37=0,"---",('A武器'!$C35+'A武器'!L$6)*100/'成功率'!Y37)</f>
        <v>7094391.456797477</v>
      </c>
      <c r="Y34" s="11"/>
      <c r="Z34" s="39" t="str">
        <f>IF('成功率'!AA37=0,"---",('A武器'!$H22+'A武器'!C$6)*100/'成功率'!AA37)</f>
        <v>---</v>
      </c>
      <c r="AA34" s="40">
        <f>IF('成功率'!AB37=0,"---",('A武器'!$H22+'A武器'!D$6)*100/'成功率'!AB37)</f>
        <v>66592099.11349645</v>
      </c>
      <c r="AB34" s="40">
        <f>IF('成功率'!AC37=0,"---",('A武器'!$H22+'A武器'!E$6)*100/'成功率'!AC37)</f>
        <v>31791683.667805124</v>
      </c>
      <c r="AC34" s="40">
        <f>IF('成功率'!AD37=0,"---",('A武器'!$H22+'A武器'!F$6)*100/'成功率'!AD37)</f>
        <v>20890060.91617053</v>
      </c>
      <c r="AD34" s="40">
        <f>IF('成功率'!AE37=0,"---",('A武器'!$H22+'A武器'!G$6)*100/'成功率'!AE37)</f>
        <v>15560378.682038061</v>
      </c>
      <c r="AE34" s="40">
        <f>IF('成功率'!AF37=0,"---",('A武器'!$H22+'A武器'!H$6)*100/'成功率'!AF37)</f>
        <v>12400301.605163056</v>
      </c>
      <c r="AF34" s="40">
        <f>IF('成功率'!AG37=0,"---",('A武器'!$H22+'A武器'!I$6)*100/'成功率'!AG37)</f>
        <v>10309074.127819305</v>
      </c>
      <c r="AG34" s="40">
        <f>IF('成功率'!AH37=0,"---",('A武器'!$H22+'A武器'!J$6)*100/'成功率'!AH37)</f>
        <v>8830403.027568713</v>
      </c>
      <c r="AH34" s="40">
        <f>IF('成功率'!AI37=0,"---",('A武器'!$H22+'A武器'!K$6)*100/'成功率'!AI37)</f>
        <v>6858702.83601671</v>
      </c>
      <c r="AI34" s="41">
        <f>IF('成功率'!AJ37=0,"---",('A武器'!$H22+'A武器'!L$6)*100/'成功率'!AJ37)</f>
        <v>5649538.172842332</v>
      </c>
      <c r="AJ34" s="11"/>
      <c r="AK34" s="39" t="str">
        <f>IF('成功率'!AL37=0,"---",('A武器'!$C22+'A武器'!C$6)*100/'成功率'!AL37)</f>
        <v>---</v>
      </c>
      <c r="AL34" s="40">
        <f>IF('成功率'!AM37=0,"---",('A武器'!$C22+'A武器'!D$6)*100/'成功率'!AM37)</f>
        <v>40039995.77190848</v>
      </c>
      <c r="AM34" s="40">
        <f>IF('成功率'!AN37=0,"---",('A武器'!$C22+'A武器'!E$6)*100/'成功率'!AN37)</f>
        <v>22337689.949718192</v>
      </c>
      <c r="AN34" s="40">
        <f>IF('成功率'!AO37=0,"---",('A武器'!$C22+'A武器'!F$6)*100/'成功率'!AO37)</f>
        <v>15498131.69847128</v>
      </c>
      <c r="AO34" s="40">
        <f>IF('成功率'!AP37=0,"---",('A武器'!$C22+'A武器'!G$6)*100/'成功率'!AP37)</f>
        <v>11868978.340666795</v>
      </c>
      <c r="AP34" s="40">
        <f>IF('成功率'!AQ37=0,"---",('A武器'!$C22+'A武器'!H$6)*100/'成功率'!AQ37)</f>
        <v>9619503.118887156</v>
      </c>
      <c r="AQ34" s="40">
        <f>IF('成功率'!AR37=0,"---",('A武器'!$C22+'A武器'!I$6)*100/'成功率'!AR37)</f>
        <v>8088610.259620458</v>
      </c>
      <c r="AR34" s="40">
        <f>IF('成功率'!AS37=0,"---",('A武器'!$C22+'A武器'!J$6)*100/'成功率'!AS37)</f>
        <v>6986586.09212782</v>
      </c>
      <c r="AS34" s="40">
        <f>IF('成功率'!AT37=0,"---",('A武器'!$C22+'A武器'!K$6)*100/'成功率'!AT37)</f>
        <v>5487135.574579089</v>
      </c>
      <c r="AT34" s="41">
        <f>IF('成功率'!AU37=0,"---",('A武器'!$C22+'A武器'!L$6)*100/'成功率'!AU37)</f>
        <v>4558918.4455032665</v>
      </c>
    </row>
    <row r="35" spans="1:46" ht="14.25" thickBot="1">
      <c r="A35" s="11"/>
      <c r="B35" s="11"/>
      <c r="C35" s="13"/>
      <c r="D35" s="31"/>
      <c r="E35" s="31"/>
      <c r="F35" s="31"/>
      <c r="G35" s="31"/>
      <c r="H35" s="31"/>
      <c r="I35" s="31"/>
      <c r="J35" s="31"/>
      <c r="K35" s="31"/>
      <c r="L35" s="31"/>
      <c r="M35" s="31"/>
      <c r="N35" s="11"/>
      <c r="O35" s="31"/>
      <c r="P35" s="31"/>
      <c r="Q35" s="31"/>
      <c r="R35" s="31"/>
      <c r="S35" s="31"/>
      <c r="T35" s="31"/>
      <c r="U35" s="31"/>
      <c r="V35" s="31"/>
      <c r="W35" s="31"/>
      <c r="X35" s="31"/>
      <c r="Y35" s="11"/>
      <c r="Z35" s="31"/>
      <c r="AA35" s="31"/>
      <c r="AB35" s="31"/>
      <c r="AC35" s="31"/>
      <c r="AD35" s="31"/>
      <c r="AE35" s="31"/>
      <c r="AF35" s="31"/>
      <c r="AG35" s="31"/>
      <c r="AH35" s="31"/>
      <c r="AI35" s="31"/>
      <c r="AJ35" s="11"/>
      <c r="AK35" s="31"/>
      <c r="AL35" s="31"/>
      <c r="AM35" s="31"/>
      <c r="AN35" s="31"/>
      <c r="AO35" s="31"/>
      <c r="AP35" s="31"/>
      <c r="AQ35" s="31"/>
      <c r="AR35" s="31"/>
      <c r="AS35" s="31"/>
      <c r="AT35" s="32"/>
    </row>
    <row r="36" spans="1:46" ht="14.25" thickBot="1">
      <c r="A36" s="11"/>
      <c r="B36" s="5" t="s">
        <v>28</v>
      </c>
      <c r="C36" s="15" t="s">
        <v>14</v>
      </c>
      <c r="D36" s="34">
        <f>IF('成功率'!E39=0,"---",('S武器'!$C$9+'S武器'!C$6)*100/'成功率'!E39)</f>
        <v>1010000</v>
      </c>
      <c r="E36" s="35">
        <f>IF('成功率'!F39=0,"---",('S武器'!$C$9+'S武器'!D$6)*100/'成功率'!F39)</f>
        <v>340000</v>
      </c>
      <c r="F36" s="35">
        <f>IF('成功率'!G39=0,"---",('S武器'!$C$9+'S武器'!E$6)*100/'成功率'!G39)</f>
        <v>260000</v>
      </c>
      <c r="G36" s="35">
        <f>IF('成功率'!H39=0,"---",('S武器'!$C$9+'S武器'!F$6)*100/'成功率'!H39)</f>
        <v>216000</v>
      </c>
      <c r="H36" s="35">
        <f>IF('成功率'!I39=0,"---",('S武器'!$C$9+'S武器'!G$6)*100/'成功率'!I39)</f>
        <v>186666.66666666666</v>
      </c>
      <c r="I36" s="35">
        <f>IF('成功率'!J39=0,"---",('S武器'!$C$9+'S武器'!H$6)*100/'成功率'!J39)</f>
        <v>165714.2857142857</v>
      </c>
      <c r="J36" s="35">
        <f>IF('成功率'!K39=0,"---",('S武器'!$C$9+'S武器'!I$6)*100/'成功率'!K39)</f>
        <v>150000</v>
      </c>
      <c r="K36" s="35">
        <f>IF('成功率'!L39=0,"---",('S武器'!$C$9+'S武器'!J$6)*100/'成功率'!L39)</f>
        <v>144444.44444444444</v>
      </c>
      <c r="L36" s="35">
        <f>IF('成功率'!M39=0,"---",('S武器'!$C$9+'S武器'!K$6)*100/'成功率'!M39)</f>
        <v>127272.72727272728</v>
      </c>
      <c r="M36" s="36">
        <f>IF('成功率'!N39=0,"---",('S武器'!$C$9+'S武器'!L$6)*100/'成功率'!N39)</f>
        <v>153846.15384615384</v>
      </c>
      <c r="N36" s="11"/>
      <c r="O36" s="34">
        <f>IF('成功率'!P39=0,"---",('S武器'!$C$9+'S武器'!C$6)*100/'成功率'!P39)</f>
        <v>841666.6666666666</v>
      </c>
      <c r="P36" s="35">
        <f>IF('成功率'!Q39=0,"---",('S武器'!$C$9+'S武器'!D$6)*100/'成功率'!Q39)</f>
        <v>318750</v>
      </c>
      <c r="Q36" s="35">
        <f>IF('成功率'!R39=0,"---",('S武器'!$C$9+'S武器'!E$6)*100/'成功率'!R39)</f>
        <v>247619.04761904763</v>
      </c>
      <c r="R36" s="35">
        <f>IF('成功率'!S39=0,"---",('S武器'!$C$9+'S武器'!F$6)*100/'成功率'!S39)</f>
        <v>207692.3076923077</v>
      </c>
      <c r="S36" s="35">
        <f>IF('成功率'!T39=0,"---",('S武器'!$C$9+'S武器'!G$6)*100/'成功率'!T39)</f>
        <v>180645.16129032258</v>
      </c>
      <c r="T36" s="35">
        <f>IF('成功率'!U39=0,"---",('S武器'!$C$9+'S武器'!H$6)*100/'成功率'!U39)</f>
        <v>161111.11111111112</v>
      </c>
      <c r="U36" s="35">
        <f>IF('成功率'!V39=0,"---",('S武器'!$C$9+'S武器'!I$6)*100/'成功率'!V39)</f>
        <v>146341.46341463414</v>
      </c>
      <c r="V36" s="35">
        <f>IF('成功率'!W39=0,"---",('S武器'!$C$9+'S武器'!J$6)*100/'成功率'!W39)</f>
        <v>141304.34782608695</v>
      </c>
      <c r="W36" s="35">
        <f>IF('成功率'!X39=0,"---",('S武器'!$C$9+'S武器'!K$6)*100/'成功率'!X39)</f>
        <v>125000</v>
      </c>
      <c r="X36" s="36">
        <f>IF('成功率'!Y39=0,"---",('S武器'!$C$9+'S武器'!L$6)*100/'成功率'!Y39)</f>
        <v>151515.15151515152</v>
      </c>
      <c r="Y36" s="11"/>
      <c r="Z36" s="34">
        <f>IF('成功率'!AA39=0,"---",('S武器'!$C$9+'S武器'!C$6)*100/'成功率'!AA39)</f>
        <v>631250</v>
      </c>
      <c r="AA36" s="35">
        <f>IF('成功率'!AB39=0,"---",('S武器'!$C$9+'S武器'!D$6)*100/'成功率'!AB39)</f>
        <v>283333.3333333333</v>
      </c>
      <c r="AB36" s="35">
        <f>IF('成功率'!AC39=0,"---",('S武器'!$C$9+'S武器'!E$6)*100/'成功率'!AC39)</f>
        <v>226086.95652173914</v>
      </c>
      <c r="AC36" s="35">
        <f>IF('成功率'!AD39=0,"---",('S武器'!$C$9+'S武器'!F$6)*100/'成功率'!AD39)</f>
        <v>192857.14285714287</v>
      </c>
      <c r="AD36" s="35">
        <f>IF('成功率'!AE39=0,"---",('S武器'!$C$9+'S武器'!G$6)*100/'成功率'!AE39)</f>
        <v>169696.9696969697</v>
      </c>
      <c r="AE36" s="35">
        <f>IF('成功率'!AF39=0,"---",('S武器'!$C$9+'S武器'!H$6)*100/'成功率'!AF39)</f>
        <v>152631.57894736843</v>
      </c>
      <c r="AF36" s="35">
        <f>IF('成功率'!AG39=0,"---",('S武器'!$C$9+'S武器'!I$6)*100/'成功率'!AG39)</f>
        <v>139534.88372093023</v>
      </c>
      <c r="AG36" s="35">
        <f>IF('成功率'!AH39=0,"---",('S武器'!$C$9+'S武器'!J$6)*100/'成功率'!AH39)</f>
        <v>135416.66666666666</v>
      </c>
      <c r="AH36" s="35">
        <f>IF('成功率'!AI39=0,"---",('S武器'!$C$9+'S武器'!K$6)*100/'成功率'!AI39)</f>
        <v>120689.6551724138</v>
      </c>
      <c r="AI36" s="36">
        <f>IF('成功率'!AJ39=0,"---",('S武器'!$C$9+'S武器'!L$6)*100/'成功率'!AJ39)</f>
        <v>147058.82352941178</v>
      </c>
      <c r="AJ36" s="11"/>
      <c r="AK36" s="34">
        <f>IF('成功率'!AL39=0,"---",('S武器'!$C$9+'S武器'!C$6)*100/'成功率'!AL39)</f>
        <v>505000</v>
      </c>
      <c r="AL36" s="35">
        <f>IF('成功率'!AM39=0,"---",('S武器'!$C$9+'S武器'!D$6)*100/'成功率'!AM39)</f>
        <v>255000</v>
      </c>
      <c r="AM36" s="35">
        <f>IF('成功率'!AN39=0,"---",('S武器'!$C$9+'S武器'!E$6)*100/'成功率'!AN39)</f>
        <v>208000</v>
      </c>
      <c r="AN36" s="35">
        <f>IF('成功率'!AO39=0,"---",('S武器'!$C$9+'S武器'!F$6)*100/'成功率'!AO39)</f>
        <v>180000</v>
      </c>
      <c r="AO36" s="35">
        <f>IF('成功率'!AP39=0,"---",('S武器'!$C$9+'S武器'!G$6)*100/'成功率'!AP39)</f>
        <v>160000</v>
      </c>
      <c r="AP36" s="35">
        <f>IF('成功率'!AQ39=0,"---",('S武器'!$C$9+'S武器'!H$6)*100/'成功率'!AQ39)</f>
        <v>145000</v>
      </c>
      <c r="AQ36" s="35">
        <f>IF('成功率'!AR39=0,"---",('S武器'!$C$9+'S武器'!I$6)*100/'成功率'!AR39)</f>
        <v>133333.33333333334</v>
      </c>
      <c r="AR36" s="35">
        <f>IF('成功率'!AS39=0,"---",('S武器'!$C$9+'S武器'!J$6)*100/'成功率'!AS39)</f>
        <v>130000</v>
      </c>
      <c r="AS36" s="35">
        <f>IF('成功率'!AT39=0,"---",('S武器'!$C$9+'S武器'!K$6)*100/'成功率'!AT39)</f>
        <v>116666.66666666667</v>
      </c>
      <c r="AT36" s="36">
        <f>IF('成功率'!AU39=0,"---",('S武器'!$C$9+'S武器'!L$6)*100/'成功率'!AU39)</f>
        <v>142857.14285714287</v>
      </c>
    </row>
    <row r="37" spans="1:46" ht="13.5">
      <c r="A37" s="11"/>
      <c r="B37" s="11"/>
      <c r="C37" s="30" t="s">
        <v>15</v>
      </c>
      <c r="D37" s="37">
        <f>IF('成功率'!E40=0,"---",('S武器'!$H27+'S武器'!C$6)*100/'成功率'!E40)</f>
        <v>2555454.545454546</v>
      </c>
      <c r="E37" s="33">
        <f>IF('成功率'!F40=0,"---",('S武器'!$H27+'S武器'!D$6)*100/'成功率'!F40)</f>
        <v>855151.5151515153</v>
      </c>
      <c r="F37" s="33">
        <f>IF('成功率'!G40=0,"---",('S武器'!$H27+'S武器'!E$6)*100/'成功率'!G40)</f>
        <v>646363.6363636365</v>
      </c>
      <c r="G37" s="33">
        <f>IF('成功率'!H40=0,"---",('S武器'!$H27+'S武器'!F$6)*100/'成功率'!H40)</f>
        <v>525090.9090909092</v>
      </c>
      <c r="H37" s="33">
        <f>IF('成功率'!I40=0,"---",('S武器'!$H27+'S武器'!G$6)*100/'成功率'!I40)</f>
        <v>444242.4242424244</v>
      </c>
      <c r="I37" s="33">
        <f>IF('成功率'!J40=0,"---",('S武器'!$H27+'S武器'!H$6)*100/'成功率'!J40)</f>
        <v>386493.5064935066</v>
      </c>
      <c r="J37" s="33">
        <f>IF('成功率'!K40=0,"---",('S武器'!$H27+'S武器'!I$6)*100/'成功率'!K40)</f>
        <v>343181.81818181823</v>
      </c>
      <c r="K37" s="33">
        <f>IF('成功率'!L40=0,"---",('S武器'!$H27+'S武器'!J$6)*100/'成功率'!L40)</f>
        <v>316161.6161616162</v>
      </c>
      <c r="L37" s="33">
        <f>IF('成功率'!M40=0,"---",('S武器'!$H27+'S武器'!K$6)*100/'成功率'!M40)</f>
        <v>267768.59504132235</v>
      </c>
      <c r="M37" s="38">
        <f>IF('成功率'!N40=0,"---",('S武器'!$H27+'S武器'!L$6)*100/'成功率'!N40)</f>
        <v>272727.27272727276</v>
      </c>
      <c r="N37" s="11"/>
      <c r="O37" s="37">
        <f>IF('成功率'!P40=0,"---",('S武器'!$C27+'S武器'!C$6)*100/'成功率'!P40)</f>
        <v>2091666.6666666667</v>
      </c>
      <c r="P37" s="33">
        <f>IF('成功率'!Q40=0,"---",('S武器'!$C27+'S武器'!D$6)*100/'成功率'!Q40)</f>
        <v>787500</v>
      </c>
      <c r="Q37" s="33">
        <f>IF('成功率'!R40=0,"---",('S武器'!$C27+'S武器'!E$6)*100/'成功率'!R40)</f>
        <v>604761.9047619047</v>
      </c>
      <c r="R37" s="33">
        <f>IF('成功率'!S40=0,"---",('S武器'!$C27+'S武器'!F$6)*100/'成功率'!S40)</f>
        <v>496153.8461538461</v>
      </c>
      <c r="S37" s="33">
        <f>IF('成功率'!T40=0,"---",('S武器'!$C27+'S武器'!G$6)*100/'成功率'!T40)</f>
        <v>422580.6451612903</v>
      </c>
      <c r="T37" s="33">
        <f>IF('成功率'!U40=0,"---",('S武器'!$C27+'S武器'!H$6)*100/'成功率'!U40)</f>
        <v>369444.44444444444</v>
      </c>
      <c r="U37" s="33">
        <f>IF('成功率'!V40=0,"---",('S武器'!$C27+'S武器'!I$6)*100/'成功率'!V40)</f>
        <v>329268.2926829268</v>
      </c>
      <c r="V37" s="33">
        <f>IF('成功率'!W40=0,"---",('S武器'!$C27+'S武器'!J$6)*100/'成功率'!W40)</f>
        <v>304347.82608695654</v>
      </c>
      <c r="W37" s="33">
        <f>IF('成功率'!X40=0,"---",('S武器'!$C27+'S武器'!K$6)*100/'成功率'!X40)</f>
        <v>258928.57142857142</v>
      </c>
      <c r="X37" s="38">
        <f>IF('成功率'!Y40=0,"---",('S武器'!$C27+'S武器'!L$6)*100/'成功率'!Y40)</f>
        <v>265151.51515151514</v>
      </c>
      <c r="Y37" s="11"/>
      <c r="Z37" s="37">
        <f>IF('成功率'!AA40=0,"---",('S武器'!$H14+'S武器'!C$6)*100/'成功率'!AA40)</f>
        <v>1514870.6896551724</v>
      </c>
      <c r="AA37" s="33">
        <f>IF('成功率'!AB40=0,"---",('S武器'!$H14+'S武器'!D$6)*100/'成功率'!AB40)</f>
        <v>676053.6398467433</v>
      </c>
      <c r="AB37" s="33">
        <f>IF('成功率'!AC40=0,"---",('S武器'!$H14+'S武器'!E$6)*100/'成功率'!AC40)</f>
        <v>533433.2833583208</v>
      </c>
      <c r="AC37" s="33">
        <f>IF('成功率'!AD40=0,"---",('S武器'!$H14+'S武器'!F$6)*100/'成功率'!AD40)</f>
        <v>445320.19704433496</v>
      </c>
      <c r="AD37" s="33">
        <f>IF('成功率'!AE40=0,"---",('S武器'!$H14+'S武器'!G$6)*100/'成功率'!AE40)</f>
        <v>383908.0459770115</v>
      </c>
      <c r="AE37" s="33">
        <f>IF('成功率'!AF40=0,"---",('S武器'!$H14+'S武器'!H$6)*100/'成功率'!AF40)</f>
        <v>338656.9872958258</v>
      </c>
      <c r="AF37" s="33">
        <f>IF('成功率'!AG40=0,"---",('S武器'!$H14+'S武器'!I$6)*100/'成功率'!AG40)</f>
        <v>303929.4306335205</v>
      </c>
      <c r="AG37" s="33">
        <f>IF('成功率'!AH40=0,"---",('S武器'!$H14+'S武器'!J$6)*100/'成功率'!AH40)</f>
        <v>282686.7816091954</v>
      </c>
      <c r="AH37" s="33">
        <f>IF('成功率'!AI40=0,"---",('S武器'!$H14+'S武器'!K$6)*100/'成功率'!AI40)</f>
        <v>242568.37098692034</v>
      </c>
      <c r="AI37" s="38">
        <f>IF('成功率'!AJ40=0,"---",('S武器'!$H14+'S武器'!L$6)*100/'成功率'!AJ40)</f>
        <v>251014.1987829615</v>
      </c>
      <c r="AJ37" s="11"/>
      <c r="AK37" s="37">
        <f>IF('成功率'!AL40=0,"---",('S武器'!$C14+'S武器'!C$6)*100/'成功率'!AL40)</f>
        <v>1171666.6666666667</v>
      </c>
      <c r="AL37" s="33">
        <f>IF('成功率'!AM40=0,"---",('S武器'!$C14+'S武器'!D$6)*100/'成功率'!AM40)</f>
        <v>588333.3333333334</v>
      </c>
      <c r="AM37" s="33">
        <f>IF('成功率'!AN40=0,"---",('S武器'!$C14+'S武器'!E$6)*100/'成功率'!AN40)</f>
        <v>474666.66666666674</v>
      </c>
      <c r="AN37" s="33">
        <f>IF('成功率'!AO40=0,"---",('S武器'!$C14+'S武器'!F$6)*100/'成功率'!AO40)</f>
        <v>402222.22222222225</v>
      </c>
      <c r="AO37" s="33">
        <f>IF('成功率'!AP40=0,"---",('S武器'!$C14+'S武器'!G$6)*100/'成功率'!AP40)</f>
        <v>350476.19047619053</v>
      </c>
      <c r="AP37" s="33">
        <f>IF('成功率'!AQ40=0,"---",('S武器'!$C14+'S武器'!H$6)*100/'成功率'!AQ40)</f>
        <v>311666.6666666667</v>
      </c>
      <c r="AQ37" s="33">
        <f>IF('成功率'!AR40=0,"---",('S武器'!$C14+'S武器'!I$6)*100/'成功率'!AR40)</f>
        <v>281481.4814814815</v>
      </c>
      <c r="AR37" s="33">
        <f>IF('成功率'!AS40=0,"---",('S武器'!$C14+'S武器'!J$6)*100/'成功率'!AS40)</f>
        <v>263333.3333333334</v>
      </c>
      <c r="AS37" s="33">
        <f>IF('成功率'!AT40=0,"---",('S武器'!$C14+'S武器'!K$6)*100/'成功率'!AT40)</f>
        <v>227777.7777777778</v>
      </c>
      <c r="AT37" s="38">
        <f>IF('成功率'!AU40=0,"---",('S武器'!$C14+'S武器'!L$6)*100/'成功率'!AU40)</f>
        <v>238095.2380952381</v>
      </c>
    </row>
    <row r="38" spans="1:46" ht="13.5">
      <c r="A38" s="11"/>
      <c r="B38" s="11"/>
      <c r="C38" s="30" t="s">
        <v>16</v>
      </c>
      <c r="D38" s="37">
        <f>IF('成功率'!E41=0,"---",('S武器'!$H28+'S武器'!C$6)*100/'成功率'!E41)</f>
        <v>5365371.900826447</v>
      </c>
      <c r="E38" s="33">
        <f>IF('成功率'!F41=0,"---",('S武器'!$H28+'S武器'!D$6)*100/'成功率'!F41)</f>
        <v>1791790.6336088155</v>
      </c>
      <c r="F38" s="33">
        <f>IF('成功率'!G41=0,"---",('S武器'!$H28+'S武器'!E$6)*100/'成功率'!G41)</f>
        <v>1348842.9752066117</v>
      </c>
      <c r="G38" s="33">
        <f>IF('成功率'!H41=0,"---",('S武器'!$H28+'S武器'!F$6)*100/'成功率'!H41)</f>
        <v>1087074.3801652894</v>
      </c>
      <c r="H38" s="33">
        <f>IF('成功率'!I41=0,"---",('S武器'!$H28+'S武器'!G$6)*100/'成功率'!I41)</f>
        <v>912561.9834710745</v>
      </c>
      <c r="I38" s="33">
        <f>IF('成功率'!J41=0,"---",('S武器'!$H28+'S武器'!H$6)*100/'成功率'!J41)</f>
        <v>787910.2715466352</v>
      </c>
      <c r="J38" s="33">
        <f>IF('成功率'!K41=0,"---",('S武器'!$H28+'S武器'!I$6)*100/'成功率'!K41)</f>
        <v>694421.4876033058</v>
      </c>
      <c r="K38" s="33">
        <f>IF('成功率'!L41=0,"---",('S武器'!$H28+'S武器'!J$6)*100/'成功率'!L41)</f>
        <v>628374.655647383</v>
      </c>
      <c r="L38" s="33">
        <f>IF('成功率'!M41=0,"---",('S武器'!$H28+'S武器'!K$6)*100/'成功率'!M41)</f>
        <v>523215.6273478588</v>
      </c>
      <c r="M38" s="38">
        <f>IF('成功率'!N41=0,"---",('S武器'!$H28+'S武器'!L$6)*100/'成功率'!N41)</f>
        <v>488874.7616020344</v>
      </c>
      <c r="N38" s="11"/>
      <c r="O38" s="37">
        <f>IF('成功率'!P41=0,"---",('S武器'!$C28+'S武器'!C$6)*100/'成功率'!P41)</f>
        <v>4323809.523809523</v>
      </c>
      <c r="P38" s="33">
        <f>IF('成功率'!Q41=0,"---",('S武器'!$C28+'S武器'!D$6)*100/'成功率'!Q41)</f>
        <v>1624553.5714285714</v>
      </c>
      <c r="Q38" s="33">
        <f>IF('成功率'!R41=0,"---",('S武器'!$C28+'S武器'!E$6)*100/'成功率'!R41)</f>
        <v>1242517.006802721</v>
      </c>
      <c r="R38" s="33">
        <f>IF('成功率'!S41=0,"---",('S武器'!$C28+'S武器'!F$6)*100/'成功率'!S41)</f>
        <v>1011263.7362637363</v>
      </c>
      <c r="S38" s="33">
        <f>IF('成功率'!T41=0,"---",('S武器'!$C28+'S武器'!G$6)*100/'成功率'!T41)</f>
        <v>854608.2949308755</v>
      </c>
      <c r="T38" s="33">
        <f>IF('成功率'!U41=0,"---",('S武器'!$C28+'S武器'!H$6)*100/'成功率'!U41)</f>
        <v>741468.253968254</v>
      </c>
      <c r="U38" s="33">
        <f>IF('成功率'!V41=0,"---",('S武器'!$C28+'S武器'!I$6)*100/'成功率'!V41)</f>
        <v>655923.3449477352</v>
      </c>
      <c r="V38" s="33">
        <f>IF('成功率'!W41=0,"---",('S武器'!$C28+'S武器'!J$6)*100/'成功率'!W41)</f>
        <v>595496.8944099379</v>
      </c>
      <c r="W38" s="33">
        <f>IF('成功率'!X41=0,"---",('S武器'!$C28+'S武器'!K$6)*100/'成功率'!X41)</f>
        <v>498086.7346938775</v>
      </c>
      <c r="X38" s="38">
        <f>IF('成功率'!Y41=0,"---",('S武器'!$C28+'S武器'!L$6)*100/'成功率'!Y41)</f>
        <v>468073.59307359305</v>
      </c>
      <c r="Y38" s="11"/>
      <c r="Z38" s="37">
        <f>IF('成功率'!AA41=0,"---",('S武器'!$H15+'S武器'!C$6)*100/'成功率'!AA41)</f>
        <v>3038354.637336504</v>
      </c>
      <c r="AA38" s="33">
        <f>IF('成功率'!AB41=0,"---",('S武器'!$H15+'S武器'!D$6)*100/'成功率'!AB41)</f>
        <v>1353157.616594002</v>
      </c>
      <c r="AB38" s="33">
        <f>IF('成功率'!AC41=0,"---",('S武器'!$H15+'S武器'!E$6)*100/'成功率'!AC41)</f>
        <v>1063340.7434213927</v>
      </c>
      <c r="AC38" s="33">
        <f>IF('成功率'!AD41=0,"---",('S武器'!$H15+'S武器'!F$6)*100/'成功率'!AD41)</f>
        <v>880601.3249532869</v>
      </c>
      <c r="AD38" s="33">
        <f>IF('成功率'!AE41=0,"---",('S武器'!$H15+'S武器'!G$6)*100/'成功率'!AE41)</f>
        <v>753237.4878391526</v>
      </c>
      <c r="AE38" s="33">
        <f>IF('成功率'!AF41=0,"---",('S武器'!$H15+'S武器'!H$6)*100/'成功率'!AF41)</f>
        <v>659390.4499655798</v>
      </c>
      <c r="AF38" s="33">
        <f>IF('成功率'!AG41=0,"---",('S武器'!$H15+'S武器'!I$6)*100/'成功率'!AG41)</f>
        <v>587368.304620745</v>
      </c>
      <c r="AG38" s="33">
        <f>IF('成功率'!AH41=0,"---",('S武器'!$H15+'S武器'!J$6)*100/'成功率'!AH41)</f>
        <v>536600.7728894174</v>
      </c>
      <c r="AH38" s="33">
        <f>IF('成功率'!AI41=0,"---",('S武器'!$H15+'S武器'!K$6)*100/'成功率'!AI41)</f>
        <v>452704.0879084833</v>
      </c>
      <c r="AI38" s="38">
        <f>IF('成功率'!AJ41=0,"---",('S武器'!$H15+'S武器'!L$6)*100/'成功率'!AJ41)</f>
        <v>430247.6043925299</v>
      </c>
      <c r="AJ38" s="11"/>
      <c r="AK38" s="37">
        <f>IF('成功率'!AL41=0,"---",('S武器'!$C15+'S武器'!C$6)*100/'成功率'!AL41)</f>
        <v>2282777.777777778</v>
      </c>
      <c r="AL38" s="33">
        <f>IF('成功率'!AM41=0,"---",('S武器'!$C15+'S武器'!D$6)*100/'成功率'!AM41)</f>
        <v>1143888.888888889</v>
      </c>
      <c r="AM38" s="33">
        <f>IF('成功率'!AN41=0,"---",('S武器'!$C15+'S武器'!E$6)*100/'成功率'!AN41)</f>
        <v>919111.1111111112</v>
      </c>
      <c r="AN38" s="33">
        <f>IF('成功率'!AO41=0,"---",('S武器'!$C15+'S武器'!F$6)*100/'成功率'!AO41)</f>
        <v>772592.5925925927</v>
      </c>
      <c r="AO38" s="33">
        <f>IF('成功率'!AP41=0,"---",('S武器'!$C15+'S武器'!G$6)*100/'成功率'!AP41)</f>
        <v>667936.507936508</v>
      </c>
      <c r="AP38" s="33">
        <f>IF('成功率'!AQ41=0,"---",('S武器'!$C15+'S武器'!H$6)*100/'成功率'!AQ41)</f>
        <v>589444.4444444445</v>
      </c>
      <c r="AQ38" s="33">
        <f>IF('成功率'!AR41=0,"---",('S武器'!$C15+'S武器'!I$6)*100/'成功率'!AR41)</f>
        <v>528395.061728395</v>
      </c>
      <c r="AR38" s="33">
        <f>IF('成功率'!AS41=0,"---",('S武器'!$C15+'S武器'!J$6)*100/'成功率'!AS41)</f>
        <v>485555.5555555556</v>
      </c>
      <c r="AS38" s="33">
        <f>IF('成功率'!AT41=0,"---",('S武器'!$C15+'S武器'!K$6)*100/'成功率'!AT41)</f>
        <v>412962.962962963</v>
      </c>
      <c r="AT38" s="38">
        <f>IF('成功率'!AU41=0,"---",('S武器'!$C15+'S武器'!L$6)*100/'成功率'!AU41)</f>
        <v>396825.39682539686</v>
      </c>
    </row>
    <row r="39" spans="1:46" ht="13.5">
      <c r="A39" s="11"/>
      <c r="B39" s="11"/>
      <c r="C39" s="16" t="s">
        <v>17</v>
      </c>
      <c r="D39" s="37">
        <f>IF('成功率'!E42=0,"---",('S武器'!$H29+'S武器'!C$6)*100/'成功率'!E42)</f>
        <v>9787495.232040688</v>
      </c>
      <c r="E39" s="33">
        <f>IF('成功率'!F42=0,"---",('S武器'!$H29+'S武器'!D$6)*100/'成功率'!F42)</f>
        <v>3265831.744013563</v>
      </c>
      <c r="F39" s="33">
        <f>IF('成功率'!G42=0,"---",('S武器'!$H29+'S武器'!E$6)*100/'成功率'!G42)</f>
        <v>2454373.808010172</v>
      </c>
      <c r="G39" s="33">
        <f>IF('成功率'!H42=0,"---",('S武器'!$H29+'S武器'!F$6)*100/'成功率'!H42)</f>
        <v>1971499.0464081378</v>
      </c>
      <c r="H39" s="33">
        <f>IF('成功率'!I42=0,"---",('S武器'!$H29+'S武器'!G$6)*100/'成功率'!I42)</f>
        <v>1649582.5386734481</v>
      </c>
      <c r="I39" s="33">
        <f>IF('成功率'!J42=0,"---",('S武器'!$H29+'S武器'!H$6)*100/'成功率'!J42)</f>
        <v>1419642.1760058126</v>
      </c>
      <c r="J39" s="33">
        <f>IF('成功率'!K42=0,"---",('S武器'!$H29+'S武器'!I$6)*100/'成功率'!K42)</f>
        <v>1247186.904005086</v>
      </c>
      <c r="K39" s="33">
        <f>IF('成功率'!L42=0,"---",('S武器'!$H29+'S武器'!J$6)*100/'成功率'!L42)</f>
        <v>1119721.6924489653</v>
      </c>
      <c r="L39" s="33">
        <f>IF('成功率'!M42=0,"---",('S武器'!$H29+'S武器'!K$6)*100/'成功率'!M42)</f>
        <v>925226.8392764262</v>
      </c>
      <c r="M39" s="38">
        <f>IF('成功率'!N42=0,"---",('S武器'!$H29+'S武器'!L$6)*100/'成功率'!N42)</f>
        <v>829038.0947723605</v>
      </c>
      <c r="N39" s="11"/>
      <c r="O39" s="37">
        <f>IF('成功率'!P42=0,"---",('S武器'!$C29+'S武器'!C$6)*100/'成功率'!P42)</f>
        <v>7809559.884559885</v>
      </c>
      <c r="P39" s="33">
        <f>IF('成功率'!Q42=0,"---",('S武器'!$C29+'S武器'!D$6)*100/'成功率'!Q42)</f>
        <v>2931709.9567099568</v>
      </c>
      <c r="Q39" s="33">
        <f>IF('成功率'!R42=0,"---",('S武器'!$C29+'S武器'!E$6)*100/'成功率'!R42)</f>
        <v>2238445.681302824</v>
      </c>
      <c r="R39" s="33">
        <f>IF('成功率'!S42=0,"---",('S武器'!$C29+'S武器'!F$6)*100/'成功率'!S42)</f>
        <v>1815667.6656676657</v>
      </c>
      <c r="S39" s="33">
        <f>IF('成功率'!T42=0,"---",('S武器'!$C29+'S武器'!G$6)*100/'成功率'!T42)</f>
        <v>1529269.6550761068</v>
      </c>
      <c r="T39" s="33">
        <f>IF('成功率'!U42=0,"---",('S武器'!$C29+'S武器'!H$6)*100/'成功率'!U42)</f>
        <v>1322426.6474266474</v>
      </c>
      <c r="U39" s="33">
        <f>IF('成功率'!V42=0,"---",('S武器'!$C29+'S武器'!I$6)*100/'成功率'!V42)</f>
        <v>1166033.153838032</v>
      </c>
      <c r="V39" s="33">
        <f>IF('成功率'!W42=0,"---",('S武器'!$C29+'S武器'!J$6)*100/'成功率'!W42)</f>
        <v>1050159.9849425936</v>
      </c>
      <c r="W39" s="33">
        <f>IF('成功率'!X42=0,"---",('S武器'!$C29+'S武器'!K$6)*100/'成功率'!X42)</f>
        <v>871559.9876314162</v>
      </c>
      <c r="X39" s="38">
        <f>IF('成功率'!Y42=0,"---",('S武器'!$C29+'S武器'!L$6)*100/'成功率'!Y42)</f>
        <v>784959.9895054441</v>
      </c>
      <c r="Y39" s="11"/>
      <c r="Z39" s="37">
        <f>IF('成功率'!AA42=0,"---",('S武器'!$H16+'S武器'!C$6)*100/'成功率'!AA42)</f>
        <v>5384345.054906623</v>
      </c>
      <c r="AA39" s="33">
        <f>IF('成功率'!AB42=0,"---",('S武器'!$H16+'S武器'!D$6)*100/'成功率'!AB42)</f>
        <v>2395820.024402944</v>
      </c>
      <c r="AB39" s="33">
        <f>IF('成功率'!AC42=0,"---",('S武器'!$H16+'S武器'!E$6)*100/'成功率'!AC42)</f>
        <v>1879337.4104023038</v>
      </c>
      <c r="AC39" s="33">
        <f>IF('成功率'!AD42=0,"---",('S武器'!$H16+'S武器'!F$6)*100/'成功率'!AD42)</f>
        <v>1550884.3014018924</v>
      </c>
      <c r="AD39" s="33">
        <f>IF('成功率'!AE42=0,"---",('S武器'!$H16+'S武器'!G$6)*100/'成功率'!AE42)</f>
        <v>1321962.4375531208</v>
      </c>
      <c r="AE39" s="33">
        <f>IF('成功率'!AF42=0,"---",('S武器'!$H16+'S武器'!H$6)*100/'成功率'!AF42)</f>
        <v>1153283.169454026</v>
      </c>
      <c r="AF39" s="33">
        <f>IF('成功率'!AG42=0,"---",('S武器'!$H16+'S武器'!I$6)*100/'成功率'!AG42)</f>
        <v>1023831.6381221625</v>
      </c>
      <c r="AG39" s="33">
        <f>IF('成功率'!AH42=0,"---",('S武器'!$H16+'S武器'!J$6)*100/'成功率'!AH42)</f>
        <v>927599.1758177705</v>
      </c>
      <c r="AH39" s="33">
        <f>IF('成功率'!AI42=0,"---",('S武器'!$H16+'S武器'!K$6)*100/'成功率'!AI42)</f>
        <v>776288.9730905688</v>
      </c>
      <c r="AI39" s="38">
        <f>IF('成功率'!AJ42=0,"---",('S武器'!$H16+'S武器'!L$6)*100/'成功率'!AJ42)</f>
        <v>706246.477047838</v>
      </c>
      <c r="AJ39" s="11"/>
      <c r="AK39" s="37">
        <f>IF('成功率'!AL42=0,"---",('S武器'!$C16+'S武器'!C$6)*100/'成功率'!AL42)</f>
        <v>3973253.9682539687</v>
      </c>
      <c r="AL39" s="33">
        <f>IF('成功率'!AM42=0,"---",('S武器'!$C16+'S武器'!D$6)*100/'成功率'!AM42)</f>
        <v>1989126.9841269844</v>
      </c>
      <c r="AM39" s="33">
        <f>IF('成功率'!AN42=0,"---",('S武器'!$C16+'S武器'!E$6)*100/'成功率'!AN42)</f>
        <v>1595301.5873015875</v>
      </c>
      <c r="AN39" s="33">
        <f>IF('成功率'!AO42=0,"---",('S武器'!$C16+'S武器'!F$6)*100/'成功率'!AO42)</f>
        <v>1336084.6560846562</v>
      </c>
      <c r="AO39" s="33">
        <f>IF('成功率'!AP42=0,"---",('S武器'!$C16+'S武器'!G$6)*100/'成功率'!AP42)</f>
        <v>1150929.7052154196</v>
      </c>
      <c r="AP39" s="33">
        <f>IF('成功率'!AQ42=0,"---",('S武器'!$C16+'S武器'!H$6)*100/'成功率'!AQ42)</f>
        <v>1012063.4920634922</v>
      </c>
      <c r="AQ39" s="33">
        <f>IF('成功率'!AR42=0,"---",('S武器'!$C16+'S武器'!I$6)*100/'成功率'!AR42)</f>
        <v>904056.4373897708</v>
      </c>
      <c r="AR39" s="33">
        <f>IF('成功率'!AS42=0,"---",('S武器'!$C16+'S武器'!J$6)*100/'成功率'!AS42)</f>
        <v>823650.7936507937</v>
      </c>
      <c r="AS39" s="33">
        <f>IF('成功率'!AT42=0,"---",('S武器'!$C16+'S武器'!K$6)*100/'成功率'!AT42)</f>
        <v>694708.9947089948</v>
      </c>
      <c r="AT39" s="38">
        <f>IF('成功率'!AU42=0,"---",('S武器'!$C16+'S武器'!L$6)*100/'成功率'!AU42)</f>
        <v>638321.9954648527</v>
      </c>
    </row>
    <row r="40" spans="1:46" ht="13.5">
      <c r="A40" s="11"/>
      <c r="B40" s="11"/>
      <c r="C40" s="30" t="s">
        <v>18</v>
      </c>
      <c r="D40" s="37">
        <f>IF('成功率'!E43=0,"---",('S武器'!$H30+'S武器'!C$6)*100/'成功率'!E43)</f>
        <v>16590761.89544721</v>
      </c>
      <c r="E40" s="33">
        <f>IF('成功率'!F43=0,"---",('S武器'!$H30+'S武器'!D$6)*100/'成功率'!F43)</f>
        <v>5533587.298482403</v>
      </c>
      <c r="F40" s="33">
        <f>IF('成功率'!G43=0,"---",('S武器'!$H30+'S武器'!E$6)*100/'成功率'!G43)</f>
        <v>4155190.4738618024</v>
      </c>
      <c r="G40" s="33">
        <f>IF('成功率'!H43=0,"---",('S武器'!$H30+'S武器'!F$6)*100/'成功率'!H43)</f>
        <v>3332152.379089442</v>
      </c>
      <c r="H40" s="33">
        <f>IF('成功率'!I43=0,"---",('S武器'!$H30+'S武器'!G$6)*100/'成功率'!I43)</f>
        <v>2783460.315907868</v>
      </c>
      <c r="I40" s="33">
        <f>IF('成功率'!J43=0,"---",('S武器'!$H30+'S武器'!H$6)*100/'成功率'!J43)</f>
        <v>2391537.413635316</v>
      </c>
      <c r="J40" s="33">
        <f>IF('成功率'!K43=0,"---",('S武器'!$H30+'S武器'!I$6)*100/'成功率'!K43)</f>
        <v>2097595.236930901</v>
      </c>
      <c r="K40" s="33">
        <f>IF('成功率'!L43=0,"---",('S武器'!$H30+'S武器'!J$6)*100/'成功率'!L43)</f>
        <v>1875640.2106052455</v>
      </c>
      <c r="L40" s="33">
        <f>IF('成功率'!M43=0,"---",('S武器'!$H30+'S武器'!K$6)*100/'成功率'!M43)</f>
        <v>1543705.6268588372</v>
      </c>
      <c r="M40" s="38">
        <f>IF('成功率'!N43=0,"---",('S武器'!$H30+'S武器'!L$6)*100/'成功率'!N43)</f>
        <v>1352366.2996497853</v>
      </c>
      <c r="N40" s="11"/>
      <c r="O40" s="37">
        <f>IF('成功率'!P43=0,"---",('S武器'!$C30+'S武器'!C$6)*100/'成功率'!P43)</f>
        <v>13090999.825090734</v>
      </c>
      <c r="P40" s="33">
        <f>IF('成功率'!Q43=0,"---",('S武器'!$C30+'S武器'!D$6)*100/'成功率'!Q43)</f>
        <v>4912249.934409025</v>
      </c>
      <c r="Q40" s="33">
        <f>IF('成功率'!R43=0,"---",('S武器'!$C30+'S武器'!E$6)*100/'成功率'!R43)</f>
        <v>3747428.5214544954</v>
      </c>
      <c r="R40" s="33">
        <f>IF('成功率'!S43=0,"---",('S武器'!$C30+'S武器'!F$6)*100/'成功率'!S43)</f>
        <v>3034461.4980978617</v>
      </c>
      <c r="S40" s="33">
        <f>IF('成功率'!T43=0,"---",('S武器'!$C30+'S武器'!G$6)*100/'成功率'!T43)</f>
        <v>2551483.8371143355</v>
      </c>
      <c r="T40" s="33">
        <f>IF('成功率'!U43=0,"---",('S武器'!$C30+'S武器'!H$6)*100/'成功率'!U43)</f>
        <v>2202666.637515122</v>
      </c>
      <c r="U40" s="33">
        <f>IF('成功率'!V43=0,"---",('S武器'!$C30+'S武器'!I$6)*100/'成功率'!V43)</f>
        <v>1938926.8036718147</v>
      </c>
      <c r="V40" s="33">
        <f>IF('成功率'!W43=0,"---",('S武器'!$C30+'S武器'!J$6)*100/'成功率'!W43)</f>
        <v>1739043.4554466174</v>
      </c>
      <c r="W40" s="33">
        <f>IF('成功率'!X43=0,"---",('S武器'!$C30+'S武器'!K$6)*100/'成功率'!X43)</f>
        <v>1437428.552688293</v>
      </c>
      <c r="X40" s="38">
        <f>IF('成功率'!Y43=0,"---",('S武器'!$C30+'S武器'!L$6)*100/'成功率'!Y43)</f>
        <v>1265090.8931900668</v>
      </c>
      <c r="Y40" s="11"/>
      <c r="Z40" s="37">
        <f>IF('成功率'!AA43=0,"---",('S武器'!$H17+'S武器'!C$6)*100/'成功率'!AA43)</f>
        <v>8834330.963097975</v>
      </c>
      <c r="AA40" s="33">
        <f>IF('成功率'!AB43=0,"---",('S武器'!$H17+'S武器'!D$6)*100/'成功率'!AB43)</f>
        <v>3929147.094710211</v>
      </c>
      <c r="AB40" s="33">
        <f>IF('成功率'!AC43=0,"---",('S武器'!$H17+'S武器'!E$6)*100/'成功率'!AC43)</f>
        <v>3079332.5089036436</v>
      </c>
      <c r="AC40" s="33">
        <f>IF('成功率'!AD43=0,"---",('S武器'!$H17+'S武器'!F$6)*100/'成功率'!AD43)</f>
        <v>2536594.5608851356</v>
      </c>
      <c r="AD40" s="33">
        <f>IF('成功率'!AE43=0,"---",('S武器'!$H17+'S武器'!G$6)*100/'成功率'!AE43)</f>
        <v>2158322.6577207213</v>
      </c>
      <c r="AE40" s="33">
        <f>IF('成功率'!AF43=0,"---",('S武器'!$H17+'S武器'!H$6)*100/'成功率'!AF43)</f>
        <v>1879595.9922311525</v>
      </c>
      <c r="AF40" s="33">
        <f>IF('成功率'!AG43=0,"---",('S武器'!$H17+'S武器'!I$6)*100/'成功率'!AG43)</f>
        <v>1665689.4815066</v>
      </c>
      <c r="AG40" s="33">
        <f>IF('成功率'!AH43=0,"---",('S武器'!$H17+'S武器'!J$6)*100/'成功率'!AH43)</f>
        <v>1502596.8271829959</v>
      </c>
      <c r="AH40" s="33">
        <f>IF('成功率'!AI43=0,"---",('S武器'!$H17+'S武器'!K$6)*100/'成功率'!AI43)</f>
        <v>1252149.0983583413</v>
      </c>
      <c r="AI40" s="38">
        <f>IF('成功率'!AJ43=0,"---",('S武器'!$H17+'S武器'!L$6)*100/'成功率'!AJ43)</f>
        <v>1112127.1721291735</v>
      </c>
      <c r="AJ40" s="11"/>
      <c r="AK40" s="37">
        <f>IF('成功率'!AL43=0,"---",('S武器'!$C17+'S武器'!C$6)*100/'成功率'!AL43)</f>
        <v>6388219.954648526</v>
      </c>
      <c r="AL40" s="33">
        <f>IF('成功率'!AM43=0,"---",('S武器'!$C17+'S武器'!D$6)*100/'成功率'!AM43)</f>
        <v>3196609.977324263</v>
      </c>
      <c r="AM40" s="33">
        <f>IF('成功率'!AN43=0,"---",('S武器'!$C17+'S武器'!E$6)*100/'成功率'!AN43)</f>
        <v>2561287.9818594106</v>
      </c>
      <c r="AN40" s="33">
        <f>IF('成功率'!AO43=0,"---",('S武器'!$C17+'S武器'!F$6)*100/'成功率'!AO43)</f>
        <v>2141073.318216176</v>
      </c>
      <c r="AO40" s="33">
        <f>IF('成功率'!AP43=0,"---",('S武器'!$C17+'S武器'!G$6)*100/'成功率'!AP43)</f>
        <v>1840919.9870424361</v>
      </c>
      <c r="AP40" s="33">
        <f>IF('成功率'!AQ43=0,"---",('S武器'!$C17+'S武器'!H$6)*100/'成功率'!AQ43)</f>
        <v>1615804.9886621316</v>
      </c>
      <c r="AQ40" s="33">
        <f>IF('成功率'!AR43=0,"---",('S武器'!$C17+'S武器'!I$6)*100/'成功率'!AR43)</f>
        <v>1440715.5454774504</v>
      </c>
      <c r="AR40" s="33">
        <f>IF('成功率'!AS43=0,"---",('S武器'!$C17+'S武器'!J$6)*100/'成功率'!AS43)</f>
        <v>1306643.9909297053</v>
      </c>
      <c r="AS40" s="33">
        <f>IF('成功率'!AT43=0,"---",('S武器'!$C17+'S武器'!K$6)*100/'成功率'!AT43)</f>
        <v>1097203.3257747544</v>
      </c>
      <c r="AT40" s="38">
        <f>IF('成功率'!AU43=0,"---",('S武器'!$C17+'S武器'!L$6)*100/'成功率'!AU43)</f>
        <v>983317.1363783609</v>
      </c>
    </row>
    <row r="41" spans="1:46" ht="13.5">
      <c r="A41" s="11"/>
      <c r="B41" s="11"/>
      <c r="C41" s="16" t="s">
        <v>19</v>
      </c>
      <c r="D41" s="37">
        <f>IF('成功率'!E44=0,"---",('S武器'!$H31+'S武器'!C$6)*100/'成功率'!E44)</f>
        <v>27057325.9929957</v>
      </c>
      <c r="E41" s="33">
        <f>IF('成功率'!F44=0,"---",('S武器'!$H31+'S武器'!D$6)*100/'成功率'!F44)</f>
        <v>9022441.997665234</v>
      </c>
      <c r="F41" s="33">
        <f>IF('成功率'!G44=0,"---",('S武器'!$H31+'S武器'!E$6)*100/'成功率'!G44)</f>
        <v>6771831.498248925</v>
      </c>
      <c r="G41" s="33">
        <f>IF('成功率'!H44=0,"---",('S武器'!$H31+'S武器'!F$6)*100/'成功率'!H44)</f>
        <v>5425465.198599141</v>
      </c>
      <c r="H41" s="33">
        <f>IF('成功率'!I44=0,"---",('S武器'!$H31+'S武器'!G$6)*100/'成功率'!I44)</f>
        <v>4527887.665499284</v>
      </c>
      <c r="I41" s="33">
        <f>IF('成功率'!J44=0,"---",('S武器'!$H31+'S武器'!H$6)*100/'成功率'!J44)</f>
        <v>3886760.8561422434</v>
      </c>
      <c r="J41" s="33">
        <f>IF('成功率'!K44=0,"---",('S武器'!$H31+'S武器'!I$6)*100/'成功率'!K44)</f>
        <v>3405915.7491244627</v>
      </c>
      <c r="K41" s="33">
        <f>IF('成功率'!L44=0,"---",('S武器'!$H31+'S武器'!J$6)*100/'成功率'!L44)</f>
        <v>3038591.7769995225</v>
      </c>
      <c r="L41" s="33">
        <f>IF('成功率'!M44=0,"---",('S武器'!$H31+'S武器'!K$6)*100/'成功率'!M44)</f>
        <v>2495211.4539087005</v>
      </c>
      <c r="M41" s="38">
        <f>IF('成功率'!N44=0,"---",('S武器'!$H31+'S武器'!L$6)*100/'成功率'!N44)</f>
        <v>2157486.6148458235</v>
      </c>
      <c r="N41" s="11"/>
      <c r="O41" s="37">
        <f>IF('成功率'!P44=0,"---",('S武器'!$C31+'S武器'!C$6)*100/'成功率'!P44)</f>
        <v>21093181.55316778</v>
      </c>
      <c r="P41" s="33">
        <f>IF('成功率'!Q44=0,"---",('S武器'!$C31+'S武器'!D$6)*100/'成功率'!Q44)</f>
        <v>7913068.082437918</v>
      </c>
      <c r="Q41" s="33">
        <f>IF('成功率'!R44=0,"---",('S武器'!$C31+'S武器'!E$6)*100/'成功率'!R44)</f>
        <v>6033766.158047937</v>
      </c>
      <c r="R41" s="33">
        <f>IF('成功率'!S44=0,"---",('S武器'!$C31+'S武器'!F$6)*100/'成功率'!S44)</f>
        <v>4881118.819961796</v>
      </c>
      <c r="S41" s="33">
        <f>IF('成功率'!T44=0,"---",('S武器'!$C31+'S武器'!G$6)*100/'成功率'!T44)</f>
        <v>4100293.2038389253</v>
      </c>
      <c r="T41" s="33">
        <f>IF('成功率'!U44=0,"---",('S武器'!$C31+'S武器'!H$6)*100/'成功率'!U44)</f>
        <v>3536363.59219463</v>
      </c>
      <c r="U41" s="33">
        <f>IF('成功率'!V44=0,"---",('S武器'!$C31+'S武器'!I$6)*100/'成功率'!V44)</f>
        <v>3109977.788268456</v>
      </c>
      <c r="V41" s="33">
        <f>IF('成功率'!W44=0,"---",('S武器'!$C31+'S武器'!J$6)*100/'成功率'!W44)</f>
        <v>2782806.2895436236</v>
      </c>
      <c r="W41" s="33">
        <f>IF('成功率'!X44=0,"---",('S武器'!$C31+'S武器'!K$6)*100/'成功率'!X44)</f>
        <v>2294805.1664108336</v>
      </c>
      <c r="X41" s="38">
        <f>IF('成功率'!Y44=0,"---",('S武器'!$C31+'S武器'!L$6)*100/'成功率'!Y44)</f>
        <v>1992561.959378889</v>
      </c>
      <c r="Y41" s="11"/>
      <c r="Z41" s="37">
        <f>IF('成功率'!AA44=0,"---",('S武器'!$H18+'S武器'!C$6)*100/'成功率'!AA44)</f>
        <v>13907839.65161467</v>
      </c>
      <c r="AA41" s="33">
        <f>IF('成功率'!AB44=0,"---",('S武器'!$H18+'S武器'!D$6)*100/'成功率'!AB44)</f>
        <v>6184039.845162075</v>
      </c>
      <c r="AB41" s="33">
        <f>IF('成功率'!AC44=0,"---",('S武器'!$H18+'S武器'!E$6)*100/'成功率'!AC44)</f>
        <v>4844031.18317032</v>
      </c>
      <c r="AC41" s="33">
        <f>IF('成功率'!AD44=0,"---",('S武器'!$H18+'S武器'!F$6)*100/'成功率'!AD44)</f>
        <v>3986168.4718899056</v>
      </c>
      <c r="AD41" s="33">
        <f>IF('成功率'!AE44=0,"---",('S武器'!$H18+'S武器'!G$6)*100/'成功率'!AE44)</f>
        <v>3388264.1579671926</v>
      </c>
      <c r="AE41" s="33">
        <f>IF('成功率'!AF44=0,"---",('S武器'!$H18+'S武器'!H$6)*100/'成功率'!AF44)</f>
        <v>2947703.0845504566</v>
      </c>
      <c r="AF41" s="33">
        <f>IF('成功率'!AG44=0,"---",('S武器'!$H18+'S武器'!I$6)*100/'成功率'!AG44)</f>
        <v>2609598.0747190085</v>
      </c>
      <c r="AG41" s="33">
        <f>IF('成功率'!AH44=0,"---",('S武器'!$H18+'S武器'!J$6)*100/'成功率'!AH44)</f>
        <v>2348181.608602445</v>
      </c>
      <c r="AH41" s="33">
        <f>IF('成功率'!AI44=0,"---",('S武器'!$H18+'S武器'!K$6)*100/'成功率'!AI44)</f>
        <v>1951943.4002227131</v>
      </c>
      <c r="AI41" s="38">
        <f>IF('成功率'!AJ44=0,"---",('S武器'!$H18+'S武器'!L$6)*100/'成功率'!AJ44)</f>
        <v>1709010.5472487847</v>
      </c>
      <c r="AJ41" s="11"/>
      <c r="AK41" s="37">
        <f>IF('成功率'!AL44=0,"---",('S武器'!$C18+'S武器'!C$6)*100/'成功率'!AL44)</f>
        <v>9838171.36378361</v>
      </c>
      <c r="AL41" s="33">
        <f>IF('成功率'!AM44=0,"---",('S武器'!$C18+'S武器'!D$6)*100/'成功率'!AM44)</f>
        <v>4921585.681891805</v>
      </c>
      <c r="AM41" s="33">
        <f>IF('成功率'!AN44=0,"---",('S武器'!$C18+'S武器'!E$6)*100/'成功率'!AN44)</f>
        <v>3941268.545513444</v>
      </c>
      <c r="AN41" s="33">
        <f>IF('成功率'!AO44=0,"---",('S武器'!$C18+'S武器'!F$6)*100/'成功率'!AO44)</f>
        <v>3291057.121261203</v>
      </c>
      <c r="AO41" s="33">
        <f>IF('成功率'!AP44=0,"---",('S武器'!$C18+'S武器'!G$6)*100/'成功率'!AP44)</f>
        <v>2826620.38965246</v>
      </c>
      <c r="AP41" s="33">
        <f>IF('成功率'!AQ44=0,"---",('S武器'!$C18+'S武器'!H$6)*100/'成功率'!AQ44)</f>
        <v>2478292.8409459023</v>
      </c>
      <c r="AQ41" s="33">
        <f>IF('成功率'!AR44=0,"---",('S武器'!$C18+'S武器'!I$6)*100/'成功率'!AR44)</f>
        <v>2207371.4141741353</v>
      </c>
      <c r="AR41" s="33">
        <f>IF('成功率'!AS44=0,"---",('S武器'!$C18+'S武器'!J$6)*100/'成功率'!AS44)</f>
        <v>1996634.272756722</v>
      </c>
      <c r="AS41" s="33">
        <f>IF('成功率'!AT44=0,"---",('S武器'!$C18+'S武器'!K$6)*100/'成功率'!AT44)</f>
        <v>1672195.2272972683</v>
      </c>
      <c r="AT41" s="38">
        <f>IF('成功率'!AU44=0,"---",('S武器'!$C18+'S武器'!L$6)*100/'成功率'!AU44)</f>
        <v>1476167.337683373</v>
      </c>
    </row>
    <row r="42" spans="1:46" ht="13.5">
      <c r="A42" s="11"/>
      <c r="B42" s="11"/>
      <c r="C42" s="30" t="s">
        <v>20</v>
      </c>
      <c r="D42" s="37">
        <f>IF('成功率'!E45=0,"---",('S武器'!$H32+'S武器'!C$6)*100/'成功率'!E45)</f>
        <v>43159732.29691647</v>
      </c>
      <c r="E42" s="33">
        <f>IF('成功率'!F45=0,"---",('S武器'!$H32+'S武器'!D$6)*100/'成功率'!F45)</f>
        <v>14389910.765638825</v>
      </c>
      <c r="F42" s="33">
        <f>IF('成功率'!G45=0,"---",('S武器'!$H32+'S武器'!E$6)*100/'成功率'!G45)</f>
        <v>10797433.074229117</v>
      </c>
      <c r="G42" s="33">
        <f>IF('成功率'!H45=0,"---",('S武器'!$H32+'S武器'!F$6)*100/'成功率'!H45)</f>
        <v>8645946.459383294</v>
      </c>
      <c r="H42" s="33">
        <f>IF('成功率'!I45=0,"---",('S武器'!$H32+'S武器'!G$6)*100/'成功率'!I45)</f>
        <v>7211622.049486079</v>
      </c>
      <c r="I42" s="33">
        <f>IF('成功率'!J45=0,"---",('S武器'!$H32+'S武器'!H$6)*100/'成功率'!J45)</f>
        <v>6187104.6138452105</v>
      </c>
      <c r="J42" s="33">
        <f>IF('成功率'!K45=0,"---",('S武器'!$H32+'S武器'!I$6)*100/'成功率'!K45)</f>
        <v>5418716.537114559</v>
      </c>
      <c r="K42" s="33">
        <f>IF('成功率'!L45=0,"---",('S武器'!$H32+'S武器'!J$6)*100/'成功率'!L45)</f>
        <v>4827748.032990719</v>
      </c>
      <c r="L42" s="33">
        <f>IF('成功率'!M45=0,"---",('S武器'!$H32+'S武器'!K$6)*100/'成功率'!M45)</f>
        <v>3959066.572446952</v>
      </c>
      <c r="M42" s="38">
        <f>IF('成功率'!N45=0,"---",('S武器'!$H32+'S武器'!L$6)*100/'成功率'!N45)</f>
        <v>3396133.2536089593</v>
      </c>
      <c r="N42" s="11"/>
      <c r="O42" s="37">
        <f>IF('成功率'!P45=0,"---",('S武器'!$C32+'S武器'!C$6)*100/'成功率'!P45)</f>
        <v>33217699.322981488</v>
      </c>
      <c r="P42" s="33">
        <f>IF('成功率'!Q45=0,"---",('S武器'!$C32+'S武器'!D$6)*100/'成功率'!Q45)</f>
        <v>12459762.246118058</v>
      </c>
      <c r="Q42" s="33">
        <f>IF('成功率'!R45=0,"---",('S武器'!$C32+'S武器'!E$6)*100/'成功率'!R45)</f>
        <v>9497914.092280425</v>
      </c>
      <c r="R42" s="33">
        <f>IF('成功率'!S45=0,"---",('S武器'!$C32+'S武器'!F$6)*100/'成功率'!S45)</f>
        <v>7679084.459149574</v>
      </c>
      <c r="S42" s="33">
        <f>IF('成功率'!T45=0,"---",('S武器'!$C32+'S武器'!G$6)*100/'成功率'!T45)</f>
        <v>6446974.062512546</v>
      </c>
      <c r="T42" s="33">
        <f>IF('成功率'!U45=0,"---",('S武器'!$C32+'S武器'!H$6)*100/'成功率'!U45)</f>
        <v>5557116.553830247</v>
      </c>
      <c r="U42" s="33">
        <f>IF('成功率'!V45=0,"---",('S武器'!$C32+'S武器'!I$6)*100/'成功率'!V45)</f>
        <v>4884297.461899729</v>
      </c>
      <c r="V42" s="33">
        <f>IF('成功率'!W45=0,"---",('S武器'!$C32+'S武器'!J$6)*100/'成功率'!W45)</f>
        <v>4364265.129084541</v>
      </c>
      <c r="W42" s="33">
        <f>IF('成功率'!X45=0,"---",('S武器'!$C32+'S武器'!K$6)*100/'成功率'!X45)</f>
        <v>3593860.6417480162</v>
      </c>
      <c r="X42" s="38">
        <f>IF('成功率'!Y45=0,"---",('S武器'!$C32+'S武器'!L$6)*100/'成功率'!Y45)</f>
        <v>3094790.8475437714</v>
      </c>
      <c r="Y42" s="11"/>
      <c r="Z42" s="37">
        <f>IF('成功率'!AA45=0,"---",('S武器'!$H19+'S武器'!C$6)*100/'成功率'!AA45)</f>
        <v>21368881.840609808</v>
      </c>
      <c r="AA42" s="33">
        <f>IF('成功率'!AB45=0,"---",('S武器'!$H19+'S武器'!D$6)*100/'成功率'!AB45)</f>
        <v>9500058.595826581</v>
      </c>
      <c r="AB42" s="33">
        <f>IF('成功率'!AC45=0,"---",('S武器'!$H19+'S武器'!E$6)*100/'成功率'!AC45)</f>
        <v>7439176.29238602</v>
      </c>
      <c r="AC42" s="33">
        <f>IF('成功率'!AD45=0,"---",('S武器'!$H19+'S武器'!F$6)*100/'成功率'!AD45)</f>
        <v>6117894.811602802</v>
      </c>
      <c r="AD42" s="33">
        <f>IF('成功率'!AE45=0,"---",('S武器'!$H19+'S武器'!G$6)*100/'成功率'!AE45)</f>
        <v>5197001.658329651</v>
      </c>
      <c r="AE42" s="33">
        <f>IF('成功率'!AF45=0,"---",('S武器'!$H19+'S武器'!H$6)*100/'成功率'!AF45)</f>
        <v>4518448.808549433</v>
      </c>
      <c r="AF42" s="33">
        <f>IF('成功率'!AG45=0,"---",('S武器'!$H19+'S武器'!I$6)*100/'成功率'!AG45)</f>
        <v>3997698.947090197</v>
      </c>
      <c r="AG42" s="33">
        <f>IF('成功率'!AH45=0,"---",('S武器'!$H19+'S武器'!J$6)*100/'成功率'!AH45)</f>
        <v>3591688.6401016344</v>
      </c>
      <c r="AH42" s="33">
        <f>IF('成功率'!AI45=0,"---",('S武器'!$H19+'S武器'!K$6)*100/'成功率'!AI45)</f>
        <v>2981052.6676703184</v>
      </c>
      <c r="AI42" s="38">
        <f>IF('成功率'!AJ45=0,"---",('S武器'!$H19+'S武器'!L$6)*100/'成功率'!AJ45)</f>
        <v>2586780.21654233</v>
      </c>
      <c r="AJ42" s="11"/>
      <c r="AK42" s="37">
        <f>IF('成功率'!AL45=0,"---",('S武器'!$C19+'S武器'!C$6)*100/'成功率'!AL45)</f>
        <v>14766673.376833728</v>
      </c>
      <c r="AL42" s="33">
        <f>IF('成功率'!AM45=0,"---",('S武器'!$C19+'S武器'!D$6)*100/'成功率'!AM45)</f>
        <v>7385836.688416864</v>
      </c>
      <c r="AM42" s="33">
        <f>IF('成功率'!AN45=0,"---",('S武器'!$C19+'S武器'!E$6)*100/'成功率'!AN45)</f>
        <v>5912669.350733492</v>
      </c>
      <c r="AN42" s="33">
        <f>IF('成功率'!AO45=0,"---",('S武器'!$C19+'S武器'!F$6)*100/'成功率'!AO45)</f>
        <v>4933891.125611243</v>
      </c>
      <c r="AO42" s="33">
        <f>IF('成功率'!AP45=0,"---",('S武器'!$C19+'S武器'!G$6)*100/'成功率'!AP45)</f>
        <v>4234763.821952494</v>
      </c>
      <c r="AP42" s="33">
        <f>IF('成功率'!AQ45=0,"---",('S武器'!$C19+'S武器'!H$6)*100/'成功率'!AQ45)</f>
        <v>3710418.344208432</v>
      </c>
      <c r="AQ42" s="33">
        <f>IF('成功率'!AR45=0,"---",('S武器'!$C19+'S武器'!I$6)*100/'成功率'!AR45)</f>
        <v>3302594.0837408286</v>
      </c>
      <c r="AR42" s="33">
        <f>IF('成功率'!AS45=0,"---",('S武器'!$C19+'S武器'!J$6)*100/'成功率'!AS45)</f>
        <v>2982334.675366746</v>
      </c>
      <c r="AS42" s="33">
        <f>IF('成功率'!AT45=0,"---",('S武器'!$C19+'S武器'!K$6)*100/'成功率'!AT45)</f>
        <v>2493612.229472288</v>
      </c>
      <c r="AT42" s="38">
        <f>IF('成功率'!AU45=0,"---",('S武器'!$C19+'S武器'!L$6)*100/'成功率'!AU45)</f>
        <v>2180239.0538333897</v>
      </c>
    </row>
    <row r="43" spans="1:46" ht="13.5">
      <c r="A43" s="11"/>
      <c r="B43" s="11"/>
      <c r="C43" s="16" t="s">
        <v>21</v>
      </c>
      <c r="D43" s="37">
        <f>IF('成功率'!E46=0,"---",('S武器'!$H33+'S武器'!C$6)*100/'成功率'!E46)</f>
        <v>67932665.07217918</v>
      </c>
      <c r="E43" s="33">
        <f>IF('成功率'!F46=0,"---",('S武器'!$H33+'S武器'!D$6)*100/'成功率'!F46)</f>
        <v>22647555.024059728</v>
      </c>
      <c r="F43" s="33">
        <f>IF('成功率'!G46=0,"---",('S武器'!$H33+'S武器'!E$6)*100/'成功率'!G46)</f>
        <v>16990666.268044796</v>
      </c>
      <c r="G43" s="33">
        <f>IF('成功率'!H46=0,"---",('S武器'!$H33+'S武器'!F$6)*100/'成功率'!H46)</f>
        <v>13600533.014435837</v>
      </c>
      <c r="H43" s="33">
        <f>IF('成功率'!I46=0,"---",('S武器'!$H33+'S武器'!G$6)*100/'成功率'!I46)</f>
        <v>11340444.178696532</v>
      </c>
      <c r="I43" s="33">
        <f>IF('成功率'!J46=0,"---",('S武器'!$H33+'S武器'!H$6)*100/'成功率'!J46)</f>
        <v>9726095.010311313</v>
      </c>
      <c r="J43" s="33">
        <f>IF('成功率'!K46=0,"---",('S武器'!$H33+'S武器'!I$6)*100/'成功率'!K46)</f>
        <v>8515333.134022398</v>
      </c>
      <c r="K43" s="33">
        <f>IF('成功率'!L46=0,"---",('S武器'!$H33+'S武器'!J$6)*100/'成功率'!L46)</f>
        <v>7580296.11913102</v>
      </c>
      <c r="L43" s="33">
        <f>IF('成功率'!M46=0,"---",('S武器'!$H33+'S武器'!K$6)*100/'成功率'!M46)</f>
        <v>6211151.370198108</v>
      </c>
      <c r="M43" s="38">
        <f>IF('成功率'!N46=0,"---",('S武器'!$H33+'S武器'!L$6)*100/'成功率'!N46)</f>
        <v>5301743.467090706</v>
      </c>
      <c r="N43" s="11"/>
      <c r="O43" s="37">
        <f>IF('成功率'!P46=0,"---",('S武器'!$C33+'S武器'!C$6)*100/'成功率'!P46)</f>
        <v>51588180.79239619</v>
      </c>
      <c r="P43" s="33">
        <f>IF('成功率'!Q46=0,"---",('S武器'!$C33+'S武器'!D$6)*100/'成功率'!Q46)</f>
        <v>19348692.79714857</v>
      </c>
      <c r="Q43" s="33">
        <f>IF('成功率'!R46=0,"---",('S武器'!$C33+'S武器'!E$6)*100/'成功率'!R46)</f>
        <v>14746623.083541768</v>
      </c>
      <c r="R43" s="33">
        <f>IF('成功率'!S46=0,"---",('S武器'!$C33+'S武器'!F$6)*100/'成功率'!S46)</f>
        <v>11918426.336706813</v>
      </c>
      <c r="S43" s="33">
        <f>IF('成功率'!T46=0,"---",('S武器'!$C33+'S武器'!G$6)*100/'成功率'!T46)</f>
        <v>10002551.12110894</v>
      </c>
      <c r="T43" s="33">
        <f>IF('成功率'!U46=0,"---",('S武器'!$C33+'S武器'!H$6)*100/'成功率'!U46)</f>
        <v>8618863.465399364</v>
      </c>
      <c r="U43" s="33">
        <f>IF('成功率'!V46=0,"---",('S武器'!$C33+'S武器'!I$6)*100/'成功率'!V46)</f>
        <v>7572660.603765296</v>
      </c>
      <c r="V43" s="33">
        <f>IF('成功率'!W46=0,"---",('S武器'!$C33+'S武器'!J$6)*100/'成功率'!W46)</f>
        <v>6760414.8859647205</v>
      </c>
      <c r="W43" s="33">
        <f>IF('成功率'!X46=0,"---",('S武器'!$C33+'S武器'!K$6)*100/'成功率'!X46)</f>
        <v>5562126.51347102</v>
      </c>
      <c r="X43" s="38">
        <f>IF('成功率'!Y46=0,"---",('S武器'!$C33+'S武器'!L$6)*100/'成功率'!Y46)</f>
        <v>4764834.617490563</v>
      </c>
      <c r="Y43" s="11"/>
      <c r="Z43" s="37">
        <f>IF('成功率'!AA46=0,"---",('S武器'!$H20+'S武器'!C$6)*100/'成功率'!AA46)</f>
        <v>32341002.706779126</v>
      </c>
      <c r="AA43" s="33">
        <f>IF('成功率'!AB46=0,"---",('S武器'!$H20+'S武器'!D$6)*100/'成功率'!AB46)</f>
        <v>14376556.758568501</v>
      </c>
      <c r="AB43" s="33">
        <f>IF('成功率'!AC46=0,"---",('S武器'!$H20+'S武器'!E$6)*100/'成功率'!AC46)</f>
        <v>11255566.158879695</v>
      </c>
      <c r="AC43" s="33">
        <f>IF('成功率'!AD46=0,"---",('S武器'!$H20+'S武器'!F$6)*100/'成功率'!AD46)</f>
        <v>9252786.487651179</v>
      </c>
      <c r="AD43" s="33">
        <f>IF('成功率'!AE46=0,"---",('S武器'!$H20+'S武器'!G$6)*100/'成功率'!AE46)</f>
        <v>7856909.74709797</v>
      </c>
      <c r="AE43" s="33">
        <f>IF('成功率'!AF46=0,"---",('S武器'!$H20+'S武器'!H$6)*100/'成功率'!AF46)</f>
        <v>6828368.990900869</v>
      </c>
      <c r="AF43" s="33">
        <f>IF('成功率'!AG46=0,"---",('S武器'!$H20+'S武器'!I$6)*100/'成功率'!AG46)</f>
        <v>6039023.759400767</v>
      </c>
      <c r="AG43" s="33">
        <f>IF('成功率'!AH46=0,"---",('S武器'!$H20+'S武器'!J$6)*100/'成功率'!AH46)</f>
        <v>5420375.451129855</v>
      </c>
      <c r="AH43" s="33">
        <f>IF('成功率'!AI46=0,"---",('S武器'!$H20+'S武器'!K$6)*100/'成功率'!AI46)</f>
        <v>4494448.649210914</v>
      </c>
      <c r="AI43" s="38">
        <f>IF('成功率'!AJ46=0,"---",('S武器'!$H20+'S武器'!L$6)*100/'成功率'!AJ46)</f>
        <v>3877617.9655034267</v>
      </c>
      <c r="AJ43" s="11"/>
      <c r="AK43" s="37">
        <f>IF('成功率'!AL46=0,"---",('S武器'!$C20+'S武器'!C$6)*100/'成功率'!AL46)</f>
        <v>21807390.538333897</v>
      </c>
      <c r="AL43" s="33">
        <f>IF('成功率'!AM46=0,"---",('S武器'!$C20+'S武器'!D$6)*100/'成功率'!AM46)</f>
        <v>10906195.269166948</v>
      </c>
      <c r="AM43" s="33">
        <f>IF('成功率'!AN46=0,"---",('S武器'!$C20+'S武器'!E$6)*100/'成功率'!AN46)</f>
        <v>8728956.215333559</v>
      </c>
      <c r="AN43" s="33">
        <f>IF('成功率'!AO46=0,"---",('S武器'!$C20+'S武器'!F$6)*100/'成功率'!AO46)</f>
        <v>7280796.846111299</v>
      </c>
      <c r="AO43" s="33">
        <f>IF('成功率'!AP46=0,"---",('S武器'!$C20+'S武器'!G$6)*100/'成功率'!AP46)</f>
        <v>6246397.296666827</v>
      </c>
      <c r="AP43" s="33">
        <f>IF('成功率'!AQ46=0,"---",('S武器'!$C20+'S武器'!H$6)*100/'成功率'!AQ46)</f>
        <v>5470597.634583474</v>
      </c>
      <c r="AQ43" s="33">
        <f>IF('成功率'!AR46=0,"---",('S武器'!$C20+'S武器'!I$6)*100/'成功率'!AR46)</f>
        <v>4867197.897407533</v>
      </c>
      <c r="AR43" s="33">
        <f>IF('成功率'!AS46=0,"---",('S武器'!$C20+'S武器'!J$6)*100/'成功率'!AS46)</f>
        <v>4390478.107666779</v>
      </c>
      <c r="AS43" s="33">
        <f>IF('成功率'!AT46=0,"---",('S武器'!$C20+'S武器'!K$6)*100/'成功率'!AT46)</f>
        <v>3667065.089722316</v>
      </c>
      <c r="AT43" s="38">
        <f>IF('成功率'!AU46=0,"---",('S武器'!$C20+'S武器'!L$6)*100/'成功率'!AU46)</f>
        <v>3186055.7911905567</v>
      </c>
    </row>
    <row r="44" spans="1:46" ht="13.5">
      <c r="A44" s="11"/>
      <c r="B44" s="11"/>
      <c r="C44" s="30" t="s">
        <v>22</v>
      </c>
      <c r="D44" s="37">
        <f>IF('成功率'!E47=0,"---",('S武器'!$H34+'S武器'!C$6)*100/'成功率'!E47)</f>
        <v>106044869.34181413</v>
      </c>
      <c r="E44" s="33">
        <f>IF('成功率'!F47=0,"---",('S武器'!$H34+'S武器'!D$6)*100/'成功率'!F47)</f>
        <v>35351623.11393804</v>
      </c>
      <c r="F44" s="33">
        <f>IF('成功率'!G47=0,"---",('S武器'!$H34+'S武器'!E$6)*100/'成功率'!G47)</f>
        <v>26518717.335453533</v>
      </c>
      <c r="G44" s="33">
        <f>IF('成功率'!H47=0,"---",('S武器'!$H34+'S武器'!F$6)*100/'成功率'!H47)</f>
        <v>21222973.868362825</v>
      </c>
      <c r="H44" s="33">
        <f>IF('成功率'!I47=0,"---",('S武器'!$H34+'S武器'!G$6)*100/'成功率'!I47)</f>
        <v>17692478.22363569</v>
      </c>
      <c r="I44" s="33">
        <f>IF('成功率'!J47=0,"---",('S武器'!$H34+'S武器'!H$6)*100/'成功率'!J47)</f>
        <v>15170695.62025916</v>
      </c>
      <c r="J44" s="33">
        <f>IF('成功率'!K47=0,"---",('S武器'!$H34+'S武器'!I$6)*100/'成功率'!K47)</f>
        <v>13279358.667726766</v>
      </c>
      <c r="K44" s="33">
        <f>IF('成功率'!L47=0,"---",('S武器'!$H34+'S武器'!J$6)*100/'成功率'!L47)</f>
        <v>11814985.482423792</v>
      </c>
      <c r="L44" s="33">
        <f>IF('成功率'!M47=0,"---",('S武器'!$H34+'S武器'!K$6)*100/'成功率'!M47)</f>
        <v>9675897.212892193</v>
      </c>
      <c r="M44" s="38">
        <f>IF('成功率'!N47=0,"---",('S武器'!$H34+'S武器'!L$6)*100/'成功率'!N47)</f>
        <v>8233451.487831856</v>
      </c>
      <c r="N44" s="11"/>
      <c r="O44" s="37">
        <f>IF('成功率'!P47=0,"---",('S武器'!$C34+'S武器'!C$6)*100/'成功率'!P47)</f>
        <v>79422243.62484272</v>
      </c>
      <c r="P44" s="33">
        <f>IF('成功率'!Q47=0,"---",('S武器'!$C34+'S武器'!D$6)*100/'成功率'!Q47)</f>
        <v>29786466.359316017</v>
      </c>
      <c r="Q44" s="33">
        <f>IF('成功率'!R47=0,"---",('S武器'!$C34+'S武器'!E$6)*100/'成功率'!R47)</f>
        <v>22699212.464240775</v>
      </c>
      <c r="R44" s="33">
        <f>IF('成功率'!S47=0,"---",('S武器'!$C34+'S武器'!F$6)*100/'成功率'!S47)</f>
        <v>18341671.605732933</v>
      </c>
      <c r="S44" s="33">
        <f>IF('成功率'!T47=0,"---",('S武器'!$C34+'S武器'!G$6)*100/'成功率'!T47)</f>
        <v>15389789.088679235</v>
      </c>
      <c r="T44" s="33">
        <f>IF('成功率'!U47=0,"---",('S武器'!$C34+'S武器'!H$6)*100/'成功率'!U47)</f>
        <v>13257873.937473785</v>
      </c>
      <c r="U44" s="33">
        <f>IF('成功率'!V47=0,"---",('S武器'!$C34+'S武器'!I$6)*100/'成功率'!V47)</f>
        <v>11645938.091440396</v>
      </c>
      <c r="V44" s="33">
        <f>IF('成功率'!W47=0,"---",('S武器'!$C34+'S武器'!J$6)*100/'成功率'!W47)</f>
        <v>10390944.820631659</v>
      </c>
      <c r="W44" s="33">
        <f>IF('成功率'!X47=0,"---",('S武器'!$C34+'S武器'!K$6)*100/'成功率'!X47)</f>
        <v>8544347.531233149</v>
      </c>
      <c r="X44" s="38">
        <f>IF('成功率'!Y47=0,"---",('S武器'!$C34+'S武器'!L$6)*100/'成功率'!Y47)</f>
        <v>7295203.965894792</v>
      </c>
      <c r="Y44" s="11"/>
      <c r="Z44" s="37">
        <f>IF('成功率'!AA47=0,"---",('S武器'!$H21+'S武器'!C$6)*100/'成功率'!AA47)</f>
        <v>48476474.568792835</v>
      </c>
      <c r="AA44" s="33">
        <f>IF('成功率'!AB47=0,"---",('S武器'!$H21+'S武器'!D$6)*100/'成功率'!AB47)</f>
        <v>21547877.58613015</v>
      </c>
      <c r="AB44" s="33">
        <f>IF('成功率'!AC47=0,"---",('S武器'!$H21+'S武器'!E$6)*100/'成功率'!AC47)</f>
        <v>16867904.197840985</v>
      </c>
      <c r="AC44" s="33">
        <f>IF('成功率'!AD47=0,"---",('S武器'!$H21+'S武器'!F$6)*100/'成功率'!AD47)</f>
        <v>13862921.30536938</v>
      </c>
      <c r="AD44" s="33">
        <f>IF('成功率'!AE47=0,"---",('S武器'!$H21+'S武器'!G$6)*100/'成功率'!AE47)</f>
        <v>11768539.289404323</v>
      </c>
      <c r="AE44" s="33">
        <f>IF('成功率'!AF47=0,"---",('S武器'!$H21+'S武器'!H$6)*100/'成功率'!AF47)</f>
        <v>10225310.435535334</v>
      </c>
      <c r="AF44" s="33">
        <f>IF('成功率'!AG47=0,"---",('S武器'!$H21+'S武器'!I$6)*100/'成功率'!AG47)</f>
        <v>9040972.012798667</v>
      </c>
      <c r="AG44" s="33">
        <f>IF('成功率'!AH47=0,"---",('S武器'!$H21+'S武器'!J$6)*100/'成功率'!AH47)</f>
        <v>8109620.761465472</v>
      </c>
      <c r="AH44" s="33">
        <f>IF('成功率'!AI47=0,"---",('S武器'!$H21+'S武器'!K$6)*100/'成功率'!AI47)</f>
        <v>6720030.975005908</v>
      </c>
      <c r="AI44" s="38">
        <f>IF('成功率'!AJ47=0,"---",('S武器'!$H21+'S武器'!L$6)*100/'成功率'!AJ47)</f>
        <v>5775908.772799157</v>
      </c>
      <c r="AJ44" s="11"/>
      <c r="AK44" s="37">
        <f>IF('成功率'!AL47=0,"---",('S武器'!$C21+'S武器'!C$6)*100/'成功率'!AL47)</f>
        <v>31865557.911905568</v>
      </c>
      <c r="AL44" s="33">
        <f>IF('成功率'!AM47=0,"---",('S武器'!$C21+'S武器'!D$6)*100/'成功率'!AM47)</f>
        <v>15935278.955952784</v>
      </c>
      <c r="AM44" s="33">
        <f>IF('成功率'!AN47=0,"---",('S武器'!$C21+'S武器'!E$6)*100/'成功率'!AN47)</f>
        <v>12752223.164762227</v>
      </c>
      <c r="AN44" s="33">
        <f>IF('成功率'!AO47=0,"---",('S武器'!$C21+'S武器'!F$6)*100/'成功率'!AO47)</f>
        <v>10633519.303968523</v>
      </c>
      <c r="AO44" s="33">
        <f>IF('成功率'!AP47=0,"---",('S武器'!$C21+'S武器'!G$6)*100/'成功率'!AP47)</f>
        <v>9120159.40340159</v>
      </c>
      <c r="AP44" s="33">
        <f>IF('成功率'!AQ47=0,"---",('S武器'!$C21+'S武器'!H$6)*100/'成功率'!AQ47)</f>
        <v>7985139.477976392</v>
      </c>
      <c r="AQ44" s="33">
        <f>IF('成功率'!AR47=0,"---",('S武器'!$C21+'S武器'!I$6)*100/'成功率'!AR47)</f>
        <v>7102346.202645682</v>
      </c>
      <c r="AR44" s="33">
        <f>IF('成功率'!AS47=0,"---",('S武器'!$C21+'S武器'!J$6)*100/'成功率'!AS47)</f>
        <v>6402111.582381113</v>
      </c>
      <c r="AS44" s="33">
        <f>IF('成功率'!AT47=0,"---",('S武器'!$C21+'S武器'!K$6)*100/'成功率'!AT47)</f>
        <v>5343426.318650928</v>
      </c>
      <c r="AT44" s="38">
        <f>IF('成功率'!AU47=0,"---",('S武器'!$C21+'S武器'!L$6)*100/'成功率'!AU47)</f>
        <v>4622936.844557938</v>
      </c>
    </row>
    <row r="45" spans="1:46" ht="14.25" thickBot="1">
      <c r="A45" s="11"/>
      <c r="B45" s="11"/>
      <c r="C45" s="17" t="s">
        <v>23</v>
      </c>
      <c r="D45" s="39">
        <f>IF('成功率'!E48=0,"---",('S武器'!$H35+'S武器'!C$6)*100/'成功率'!E48)</f>
        <v>164679029.75663713</v>
      </c>
      <c r="E45" s="40">
        <f>IF('成功率'!F48=0,"---",('S武器'!$H35+'S武器'!D$6)*100/'成功率'!F48)</f>
        <v>54896343.252212375</v>
      </c>
      <c r="F45" s="40">
        <f>IF('成功率'!G48=0,"---",('S武器'!$H35+'S武器'!E$6)*100/'成功率'!G48)</f>
        <v>41177257.43915928</v>
      </c>
      <c r="G45" s="40">
        <f>IF('成功率'!H48=0,"---",('S武器'!$H35+'S武器'!F$6)*100/'成功率'!H48)</f>
        <v>32949805.951327424</v>
      </c>
      <c r="H45" s="40">
        <f>IF('成功率'!I48=0,"---",('S武器'!$H35+'S武器'!G$6)*100/'成功率'!I48)</f>
        <v>27464838.292772852</v>
      </c>
      <c r="I45" s="40">
        <f>IF('成功率'!J48=0,"---",('S武器'!$H35+'S武器'!H$6)*100/'成功率'!J48)</f>
        <v>23547004.25094816</v>
      </c>
      <c r="J45" s="40">
        <f>IF('成功率'!K48=0,"---",('S武器'!$H35+'S武器'!I$6)*100/'成功率'!K48)</f>
        <v>20608628.71957964</v>
      </c>
      <c r="K45" s="40">
        <f>IF('成功率'!L48=0,"---",('S武器'!$H35+'S武器'!J$6)*100/'成功率'!L48)</f>
        <v>18329892.195181902</v>
      </c>
      <c r="L45" s="40">
        <f>IF('成功率'!M48=0,"---",('S武器'!$H35+'S武器'!K$6)*100/'成功率'!M48)</f>
        <v>15006275.432421556</v>
      </c>
      <c r="M45" s="41">
        <f>IF('成功率'!N48=0,"---",('S武器'!$H35+'S武器'!L$6)*100/'成功率'!N48)</f>
        <v>12743771.519741317</v>
      </c>
      <c r="N45" s="1"/>
      <c r="O45" s="39">
        <f>IF('成功率'!P48=0,"---",('S武器'!$C35+'S武器'!C$6)*100/'成功率'!P48)</f>
        <v>121595066.09824653</v>
      </c>
      <c r="P45" s="40">
        <f>IF('成功率'!Q48=0,"---",('S武器'!$C35+'S武器'!D$6)*100/'成功率'!Q48)</f>
        <v>45601274.78684245</v>
      </c>
      <c r="Q45" s="40">
        <f>IF('成功率'!R48=0,"---",('S武器'!$C35+'S武器'!E$6)*100/'成功率'!R48)</f>
        <v>34748590.313784726</v>
      </c>
      <c r="R45" s="40">
        <f>IF('成功率'!S48=0,"---",('S武器'!$C35+'S武器'!F$6)*100/'成功率'!S48)</f>
        <v>28073861.40728766</v>
      </c>
      <c r="S45" s="40">
        <f>IF('成功率'!T48=0,"---",('S武器'!$C35+'S武器'!G$6)*100/'成功率'!T48)</f>
        <v>23552270.857725136</v>
      </c>
      <c r="T45" s="40">
        <f>IF('成功率'!U48=0,"---",('S武器'!$C35+'S武器'!H$6)*100/'成功率'!U48)</f>
        <v>20286677.68304109</v>
      </c>
      <c r="U45" s="40">
        <f>IF('成功率'!V48=0,"---",('S武器'!$C35+'S武器'!I$6)*100/'成功率'!V48)</f>
        <v>17817570.648523882</v>
      </c>
      <c r="V45" s="40">
        <f>IF('成功率'!W48=0,"---",('S武器'!$C35+'S武器'!J$6)*100/'成功率'!W48)</f>
        <v>15891747.7519452</v>
      </c>
      <c r="W45" s="40">
        <f>IF('成功率'!X48=0,"---",('S武器'!$C35+'S武器'!K$6)*100/'成功率'!X48)</f>
        <v>13062864.22481213</v>
      </c>
      <c r="X45" s="41">
        <f>IF('成功率'!Y48=0,"---",('S武器'!$C35+'S武器'!L$6)*100/'成功率'!Y48)</f>
        <v>11129096.918022413</v>
      </c>
      <c r="Y45" s="1"/>
      <c r="Z45" s="39">
        <f>IF('成功率'!AA48=0,"---",('S武器'!$H22+'S武器'!C$6)*100/'成功率'!AA48)</f>
        <v>72205109.65998946</v>
      </c>
      <c r="AA45" s="40">
        <f>IF('成功率'!AB48=0,"---",('S武器'!$H22+'S武器'!D$6)*100/'成功率'!AB48)</f>
        <v>32093937.626661982</v>
      </c>
      <c r="AB45" s="40">
        <f>IF('成功率'!AC48=0,"---",('S武器'!$H22+'S武器'!E$6)*100/'成功率'!AC48)</f>
        <v>25121342.49043112</v>
      </c>
      <c r="AC45" s="40">
        <f>IF('成功率'!AD48=0,"---",('S武器'!$H22+'S武器'!F$6)*100/'成功率'!AD48)</f>
        <v>20642531.33142556</v>
      </c>
      <c r="AD45" s="40">
        <f>IF('成功率'!AE48=0,"---",('S武器'!$H22+'S武器'!G$6)*100/'成功率'!AE48)</f>
        <v>17520935.67514896</v>
      </c>
      <c r="AE45" s="40">
        <f>IF('成功率'!AF48=0,"---",('S武器'!$H22+'S武器'!H$6)*100/'成功率'!AF48)</f>
        <v>15220812.559997782</v>
      </c>
      <c r="AF45" s="40">
        <f>IF('成功率'!AG48=0,"---",('S武器'!$H22+'S武器'!I$6)*100/'成功率'!AG48)</f>
        <v>13455601.797207342</v>
      </c>
      <c r="AG45" s="40">
        <f>IF('成功率'!AH48=0,"---",('S武器'!$H22+'S武器'!J$6)*100/'成功率'!AH48)</f>
        <v>12064393.27666491</v>
      </c>
      <c r="AH45" s="40">
        <f>IF('成功率'!AI48=0,"---",('S武器'!$H22+'S武器'!K$6)*100/'成功率'!AI48)</f>
        <v>9992946.159998547</v>
      </c>
      <c r="AI45" s="41">
        <f>IF('成功率'!AJ48=0,"---",('S武器'!$H22+'S武器'!L$6)*100/'成功率'!AJ48)</f>
        <v>8567512.90117523</v>
      </c>
      <c r="AJ45" s="1"/>
      <c r="AK45" s="39">
        <f>IF('成功率'!AL48=0,"---",('S武器'!$C22+'S武器'!C$6)*100/'成功率'!AL48)</f>
        <v>46234368.44557938</v>
      </c>
      <c r="AL45" s="40">
        <f>IF('成功率'!AM48=0,"---",('S武器'!$C22+'S武器'!D$6)*100/'成功率'!AM48)</f>
        <v>23119684.22278969</v>
      </c>
      <c r="AM45" s="40">
        <f>IF('成功率'!AN48=0,"---",('S武器'!$C22+'S武器'!E$6)*100/'成功率'!AN48)</f>
        <v>18499747.378231753</v>
      </c>
      <c r="AN45" s="40">
        <f>IF('成功率'!AO48=0,"---",('S武器'!$C22+'S武器'!F$6)*100/'成功率'!AO48)</f>
        <v>15423122.815193126</v>
      </c>
      <c r="AO45" s="40">
        <f>IF('成功率'!AP48=0,"---",('S武器'!$C22+'S武器'!G$6)*100/'成功率'!AP48)</f>
        <v>13225533.84159411</v>
      </c>
      <c r="AP45" s="40">
        <f>IF('成功率'!AQ48=0,"---",('S武器'!$C22+'S武器'!H$6)*100/'成功率'!AQ48)</f>
        <v>11577342.111394845</v>
      </c>
      <c r="AQ45" s="40">
        <f>IF('成功率'!AR48=0,"---",('S武器'!$C22+'S武器'!I$6)*100/'成功率'!AR48)</f>
        <v>10295415.21012875</v>
      </c>
      <c r="AR45" s="40">
        <f>IF('成功率'!AS48=0,"---",('S武器'!$C22+'S武器'!J$6)*100/'成功率'!AS48)</f>
        <v>9275873.689115876</v>
      </c>
      <c r="AS45" s="40">
        <f>IF('成功率'!AT48=0,"---",('S武器'!$C22+'S武器'!K$6)*100/'成功率'!AT48)</f>
        <v>7738228.07426323</v>
      </c>
      <c r="AT45" s="41">
        <f>IF('成功率'!AU48=0,"---",('S武器'!$C22+'S武器'!L$6)*100/'成功率'!AU48)</f>
        <v>6675624.063654197</v>
      </c>
    </row>
    <row r="46" ht="13.5">
      <c r="B46" s="11"/>
    </row>
  </sheetData>
  <mergeCells count="4">
    <mergeCell ref="Z2:AI2"/>
    <mergeCell ref="AK2:AT2"/>
    <mergeCell ref="D2:M2"/>
    <mergeCell ref="O2:X2"/>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Arakawa Family</cp:lastModifiedBy>
  <dcterms:created xsi:type="dcterms:W3CDTF">1997-01-08T22:48:59Z</dcterms:created>
  <dcterms:modified xsi:type="dcterms:W3CDTF">2007-01-28T07:37:59Z</dcterms:modified>
  <cp:category/>
  <cp:version/>
  <cp:contentType/>
  <cp:contentStatus/>
</cp:coreProperties>
</file>