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C武器" sheetId="1" r:id="rId1"/>
    <sheet name="B武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<sst xmlns="http://schemas.openxmlformats.org/spreadsheetml/2006/main" count="440" uniqueCount="40">
  <si>
    <t>+1→+2</t>
  </si>
  <si>
    <t>+2→+3</t>
  </si>
  <si>
    <t>+4→+5</t>
  </si>
  <si>
    <t>+3→+4</t>
  </si>
  <si>
    <t>+5→+6</t>
  </si>
  <si>
    <t>+6→+7</t>
  </si>
  <si>
    <t>+7→+8</t>
  </si>
  <si>
    <t>+8→+9</t>
  </si>
  <si>
    <t>+9→+10</t>
  </si>
  <si>
    <t>+0→+1</t>
  </si>
  <si>
    <t>+1</t>
  </si>
  <si>
    <t>+2</t>
  </si>
  <si>
    <t>+3</t>
  </si>
  <si>
    <t>+4</t>
  </si>
  <si>
    <t>+5</t>
  </si>
  <si>
    <t>+6</t>
  </si>
  <si>
    <t>+7</t>
  </si>
  <si>
    <t>+8</t>
  </si>
  <si>
    <t>+9</t>
  </si>
  <si>
    <t>+10</t>
  </si>
  <si>
    <t>小星霊</t>
  </si>
  <si>
    <t>中星霊</t>
  </si>
  <si>
    <t>大星霊</t>
  </si>
  <si>
    <t>超星霊</t>
  </si>
  <si>
    <t>強化段階</t>
  </si>
  <si>
    <t>グラインダー影響力(%)</t>
  </si>
  <si>
    <t>グラインダー影響力(%)</t>
  </si>
  <si>
    <t>グラインダー値段</t>
  </si>
  <si>
    <t>+1</t>
  </si>
  <si>
    <t>強化品値段</t>
  </si>
  <si>
    <t>最安期待値</t>
  </si>
  <si>
    <t>最安グラ</t>
  </si>
  <si>
    <t>基本成功率(%)</t>
  </si>
  <si>
    <t>成功率(%)</t>
  </si>
  <si>
    <t>累積成功率(%)</t>
  </si>
  <si>
    <t>各強化期待値</t>
  </si>
  <si>
    <t>←の色の所の数値を変えることで</t>
  </si>
  <si>
    <t>　全体が変化します。</t>
  </si>
  <si>
    <t>必要数期待値</t>
  </si>
  <si>
    <t>目標強化値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</si>
</sst>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  <numFmt numFmtId="179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 horizontal="center"/>
    </xf>
    <xf numFmtId="0" fontId="0" fillId="0" borderId="6" xfId="0" applyBorder="1" applyAlignment="1" quotePrefix="1">
      <alignment horizontal="center"/>
    </xf>
    <xf numFmtId="0" fontId="0" fillId="0" borderId="7" xfId="0" applyBorder="1" applyAlignment="1" quotePrefix="1">
      <alignment/>
    </xf>
    <xf numFmtId="0" fontId="0" fillId="2" borderId="8" xfId="0" applyFill="1" applyBorder="1" applyAlignment="1">
      <alignment/>
    </xf>
    <xf numFmtId="0" fontId="0" fillId="0" borderId="9" xfId="0" applyBorder="1" applyAlignment="1" quotePrefix="1">
      <alignment horizontal="center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3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5" borderId="16" xfId="0" applyFill="1" applyBorder="1" applyAlignment="1">
      <alignment/>
    </xf>
    <xf numFmtId="0" fontId="0" fillId="0" borderId="17" xfId="0" applyBorder="1" applyAlignment="1" quotePrefix="1">
      <alignment horizontal="center"/>
    </xf>
    <xf numFmtId="0" fontId="0" fillId="2" borderId="18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8" xfId="0" applyFill="1" applyBorder="1" applyAlignment="1">
      <alignment/>
    </xf>
    <xf numFmtId="0" fontId="0" fillId="6" borderId="18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7" borderId="16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15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0" xfId="0" applyFill="1" applyAlignment="1">
      <alignment/>
    </xf>
    <xf numFmtId="0" fontId="0" fillId="3" borderId="20" xfId="0" applyFill="1" applyBorder="1" applyAlignment="1">
      <alignment/>
    </xf>
    <xf numFmtId="0" fontId="0" fillId="5" borderId="20" xfId="0" applyFill="1" applyBorder="1" applyAlignment="1">
      <alignment/>
    </xf>
    <xf numFmtId="0" fontId="0" fillId="7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6" borderId="20" xfId="0" applyFill="1" applyBorder="1" applyAlignment="1">
      <alignment/>
    </xf>
    <xf numFmtId="0" fontId="0" fillId="4" borderId="20" xfId="0" applyFill="1" applyBorder="1" applyAlignment="1">
      <alignment/>
    </xf>
    <xf numFmtId="0" fontId="0" fillId="6" borderId="16" xfId="0" applyFill="1" applyBorder="1" applyAlignment="1">
      <alignment/>
    </xf>
    <xf numFmtId="0" fontId="0" fillId="4" borderId="16" xfId="0" applyFill="1" applyBorder="1" applyAlignment="1">
      <alignment/>
    </xf>
    <xf numFmtId="0" fontId="0" fillId="5" borderId="18" xfId="0" applyFill="1" applyBorder="1" applyAlignment="1">
      <alignment/>
    </xf>
    <xf numFmtId="0" fontId="0" fillId="8" borderId="24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0" xfId="0" applyBorder="1" applyAlignment="1">
      <alignment/>
    </xf>
    <xf numFmtId="0" fontId="0" fillId="8" borderId="17" xfId="0" applyFill="1" applyBorder="1" applyAlignment="1">
      <alignment/>
    </xf>
    <xf numFmtId="0" fontId="0" fillId="0" borderId="18" xfId="0" applyFill="1" applyBorder="1" applyAlignment="1" quotePrefix="1">
      <alignment/>
    </xf>
    <xf numFmtId="0" fontId="0" fillId="0" borderId="0" xfId="0" applyFill="1" applyBorder="1" applyAlignment="1" quotePrefix="1">
      <alignment horizontal="center"/>
    </xf>
    <xf numFmtId="0" fontId="0" fillId="8" borderId="13" xfId="0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 quotePrefix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77" fontId="0" fillId="0" borderId="0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14" xfId="0" applyNumberFormat="1" applyBorder="1" applyAlignment="1">
      <alignment/>
    </xf>
    <xf numFmtId="0" fontId="0" fillId="0" borderId="6" xfId="0" applyFill="1" applyBorder="1" applyAlignment="1">
      <alignment horizontal="center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27" xfId="0" applyNumberFormat="1" applyBorder="1" applyAlignment="1">
      <alignment/>
    </xf>
    <xf numFmtId="178" fontId="0" fillId="0" borderId="26" xfId="0" applyNumberFormat="1" applyFill="1" applyBorder="1" applyAlignment="1">
      <alignment horizontal="center"/>
    </xf>
    <xf numFmtId="177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21" xfId="0" applyNumberFormat="1" applyBorder="1" applyAlignment="1">
      <alignment/>
    </xf>
    <xf numFmtId="177" fontId="0" fillId="0" borderId="22" xfId="0" applyNumberFormat="1" applyBorder="1" applyAlignment="1">
      <alignment/>
    </xf>
    <xf numFmtId="177" fontId="0" fillId="0" borderId="23" xfId="0" applyNumberFormat="1" applyBorder="1" applyAlignment="1">
      <alignment/>
    </xf>
    <xf numFmtId="0" fontId="0" fillId="0" borderId="24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77" fontId="0" fillId="9" borderId="2" xfId="0" applyNumberFormat="1" applyFill="1" applyBorder="1" applyAlignment="1">
      <alignment/>
    </xf>
    <xf numFmtId="177" fontId="0" fillId="9" borderId="7" xfId="0" applyNumberFormat="1" applyFill="1" applyBorder="1" applyAlignment="1">
      <alignment/>
    </xf>
    <xf numFmtId="177" fontId="0" fillId="9" borderId="3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78" fontId="0" fillId="0" borderId="3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7" fontId="0" fillId="0" borderId="13" xfId="0" applyNumberFormat="1" applyBorder="1" applyAlignment="1">
      <alignment/>
    </xf>
    <xf numFmtId="0" fontId="0" fillId="0" borderId="26" xfId="0" applyFill="1" applyBorder="1" applyAlignment="1">
      <alignment horizontal="center"/>
    </xf>
    <xf numFmtId="177" fontId="0" fillId="10" borderId="31" xfId="0" applyNumberFormat="1" applyFill="1" applyBorder="1" applyAlignment="1">
      <alignment/>
    </xf>
    <xf numFmtId="177" fontId="0" fillId="10" borderId="7" xfId="0" applyNumberFormat="1" applyFill="1" applyBorder="1" applyAlignment="1">
      <alignment/>
    </xf>
    <xf numFmtId="177" fontId="0" fillId="10" borderId="2" xfId="0" applyNumberFormat="1" applyFill="1" applyBorder="1" applyAlignment="1">
      <alignment/>
    </xf>
    <xf numFmtId="177" fontId="0" fillId="10" borderId="3" xfId="0" applyNumberFormat="1" applyFill="1" applyBorder="1" applyAlignment="1">
      <alignment/>
    </xf>
    <xf numFmtId="178" fontId="0" fillId="10" borderId="1" xfId="0" applyNumberFormat="1" applyFill="1" applyBorder="1" applyAlignment="1">
      <alignment/>
    </xf>
    <xf numFmtId="178" fontId="0" fillId="10" borderId="12" xfId="0" applyNumberFormat="1" applyFill="1" applyBorder="1" applyAlignment="1">
      <alignment/>
    </xf>
    <xf numFmtId="178" fontId="0" fillId="10" borderId="27" xfId="0" applyNumberFormat="1" applyFill="1" applyBorder="1" applyAlignment="1">
      <alignment/>
    </xf>
    <xf numFmtId="178" fontId="0" fillId="10" borderId="26" xfId="0" applyNumberFormat="1" applyFill="1" applyBorder="1" applyAlignment="1">
      <alignment/>
    </xf>
    <xf numFmtId="0" fontId="0" fillId="0" borderId="32" xfId="0" applyBorder="1" applyAlignment="1" quotePrefix="1">
      <alignment horizontal="center"/>
    </xf>
    <xf numFmtId="178" fontId="0" fillId="10" borderId="2" xfId="0" applyNumberFormat="1" applyFill="1" applyBorder="1" applyAlignment="1">
      <alignment/>
    </xf>
    <xf numFmtId="178" fontId="0" fillId="10" borderId="7" xfId="0" applyNumberFormat="1" applyFill="1" applyBorder="1" applyAlignment="1">
      <alignment/>
    </xf>
    <xf numFmtId="178" fontId="0" fillId="10" borderId="31" xfId="0" applyNumberFormat="1" applyFill="1" applyBorder="1" applyAlignment="1">
      <alignment/>
    </xf>
    <xf numFmtId="178" fontId="0" fillId="10" borderId="3" xfId="0" applyNumberFormat="1" applyFill="1" applyBorder="1" applyAlignment="1">
      <alignment/>
    </xf>
    <xf numFmtId="0" fontId="0" fillId="11" borderId="17" xfId="0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0" borderId="0" xfId="0" applyAlignment="1">
      <alignment/>
    </xf>
    <xf numFmtId="0" fontId="0" fillId="8" borderId="4" xfId="0" applyFill="1" applyBorder="1" applyAlignment="1">
      <alignment/>
    </xf>
    <xf numFmtId="177" fontId="0" fillId="12" borderId="31" xfId="0" applyNumberFormat="1" applyFill="1" applyBorder="1" applyAlignment="1">
      <alignment horizontal="center"/>
    </xf>
    <xf numFmtId="177" fontId="0" fillId="12" borderId="7" xfId="0" applyNumberFormat="1" applyFill="1" applyBorder="1" applyAlignment="1">
      <alignment horizontal="center"/>
    </xf>
    <xf numFmtId="177" fontId="0" fillId="12" borderId="2" xfId="0" applyNumberFormat="1" applyFill="1" applyBorder="1" applyAlignment="1">
      <alignment horizontal="center"/>
    </xf>
    <xf numFmtId="177" fontId="0" fillId="12" borderId="3" xfId="0" applyNumberForma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12" borderId="7" xfId="0" applyNumberFormat="1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11" borderId="5" xfId="0" applyFill="1" applyBorder="1" applyAlignment="1">
      <alignment horizontal="center"/>
    </xf>
    <xf numFmtId="179" fontId="0" fillId="12" borderId="34" xfId="0" applyNumberFormat="1" applyFill="1" applyBorder="1" applyAlignment="1">
      <alignment horizontal="center"/>
    </xf>
    <xf numFmtId="179" fontId="0" fillId="12" borderId="31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9.625" style="0" customWidth="1"/>
    <col min="3" max="3" width="7.625" style="0" customWidth="1"/>
    <col min="4" max="4" width="11.625" style="0" customWidth="1"/>
    <col min="5" max="5" width="8.625" style="0" customWidth="1"/>
    <col min="6" max="6" width="12.125" style="0" customWidth="1"/>
    <col min="7" max="7" width="5.625" style="0" customWidth="1"/>
    <col min="8" max="8" width="8.125" style="0" customWidth="1"/>
    <col min="9" max="18" width="9.125" style="0" customWidth="1"/>
    <col min="19" max="19" width="2.625" style="0" customWidth="1"/>
    <col min="20" max="20" width="12.125" style="0" customWidth="1"/>
    <col min="21" max="21" width="8.625" style="0" customWidth="1"/>
    <col min="22" max="31" width="5.625" style="0" customWidth="1"/>
  </cols>
  <sheetData>
    <row r="1" ht="6" customHeight="1" thickBot="1"/>
    <row r="2" spans="7:43" ht="11.25" customHeight="1" thickBot="1">
      <c r="G2" s="134"/>
      <c r="H2" s="134"/>
      <c r="I2" s="36" t="s">
        <v>28</v>
      </c>
      <c r="J2" s="10" t="s">
        <v>11</v>
      </c>
      <c r="K2" s="6" t="s">
        <v>12</v>
      </c>
      <c r="L2" s="10" t="s">
        <v>13</v>
      </c>
      <c r="M2" s="6" t="s">
        <v>14</v>
      </c>
      <c r="N2" s="10" t="s">
        <v>15</v>
      </c>
      <c r="O2" s="6" t="s">
        <v>16</v>
      </c>
      <c r="P2" s="10" t="s">
        <v>17</v>
      </c>
      <c r="Q2" s="10" t="s">
        <v>18</v>
      </c>
      <c r="R2" s="7" t="s">
        <v>19</v>
      </c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2:43" ht="11.25" customHeight="1" thickBot="1">
      <c r="B3" s="153"/>
      <c r="C3" s="152" t="s">
        <v>36</v>
      </c>
      <c r="D3" s="93"/>
      <c r="E3" s="152"/>
      <c r="F3" s="93"/>
      <c r="G3" s="160" t="s">
        <v>27</v>
      </c>
      <c r="H3" s="161"/>
      <c r="I3" s="94">
        <v>30</v>
      </c>
      <c r="J3" s="69">
        <v>60</v>
      </c>
      <c r="K3" s="67">
        <v>100</v>
      </c>
      <c r="L3" s="69">
        <v>150</v>
      </c>
      <c r="M3" s="67">
        <v>200</v>
      </c>
      <c r="N3" s="69">
        <v>600</v>
      </c>
      <c r="O3" s="67">
        <v>1000</v>
      </c>
      <c r="P3" s="69">
        <v>2000</v>
      </c>
      <c r="Q3" s="69">
        <v>4000</v>
      </c>
      <c r="R3" s="68">
        <v>8000</v>
      </c>
      <c r="T3" s="160" t="s">
        <v>26</v>
      </c>
      <c r="U3" s="161"/>
      <c r="V3" s="67">
        <v>5</v>
      </c>
      <c r="W3" s="69">
        <v>15</v>
      </c>
      <c r="X3" s="67">
        <v>20</v>
      </c>
      <c r="Y3" s="69">
        <v>25</v>
      </c>
      <c r="Z3" s="67">
        <v>30</v>
      </c>
      <c r="AA3" s="69">
        <v>35</v>
      </c>
      <c r="AB3" s="67">
        <v>40</v>
      </c>
      <c r="AC3" s="69">
        <v>45</v>
      </c>
      <c r="AD3" s="69">
        <v>55</v>
      </c>
      <c r="AE3" s="68">
        <v>65</v>
      </c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</row>
    <row r="4" spans="3:43" ht="11.25" customHeight="1" thickBot="1">
      <c r="C4" s="152" t="s">
        <v>37</v>
      </c>
      <c r="D4" s="93"/>
      <c r="E4" s="152"/>
      <c r="F4" s="93"/>
      <c r="G4" s="160" t="s">
        <v>29</v>
      </c>
      <c r="H4" s="161"/>
      <c r="I4" s="97">
        <v>1000</v>
      </c>
      <c r="T4" s="93"/>
      <c r="U4" s="93"/>
      <c r="V4" s="78"/>
      <c r="W4" s="78"/>
      <c r="X4" s="78"/>
      <c r="Y4" s="78"/>
      <c r="Z4" s="78"/>
      <c r="AA4" s="78"/>
      <c r="AB4" s="78"/>
      <c r="AC4" s="78"/>
      <c r="AD4" s="78"/>
      <c r="AE4" s="78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3:43" ht="11.25" customHeight="1" thickBot="1">
      <c r="C5" s="152"/>
      <c r="D5" s="93"/>
      <c r="E5" s="152"/>
      <c r="F5" s="93"/>
      <c r="G5" s="160" t="s">
        <v>39</v>
      </c>
      <c r="H5" s="166"/>
      <c r="I5" s="153">
        <v>10</v>
      </c>
      <c r="T5" s="93"/>
      <c r="U5" s="93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20:43" ht="9" customHeight="1" thickBot="1">
      <c r="T6" s="93"/>
      <c r="U6" s="93"/>
      <c r="V6" s="78"/>
      <c r="W6" s="78"/>
      <c r="X6" s="78"/>
      <c r="Y6" s="78"/>
      <c r="Z6" s="78"/>
      <c r="AA6" s="78"/>
      <c r="AB6" s="78"/>
      <c r="AC6" s="78"/>
      <c r="AD6" s="78"/>
      <c r="AE6" s="7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</row>
    <row r="7" spans="2:43" ht="11.25" customHeight="1" thickBot="1">
      <c r="B7" s="124" t="s">
        <v>20</v>
      </c>
      <c r="H7" s="162" t="s">
        <v>35</v>
      </c>
      <c r="I7" s="163"/>
      <c r="T7" s="151" t="s">
        <v>20</v>
      </c>
      <c r="U7" s="68">
        <v>0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</row>
    <row r="8" spans="2:43" ht="11.25" customHeight="1" thickBot="1">
      <c r="B8" s="124" t="s">
        <v>30</v>
      </c>
      <c r="C8" s="126" t="s">
        <v>31</v>
      </c>
      <c r="D8" s="126" t="s">
        <v>38</v>
      </c>
      <c r="E8" s="126" t="s">
        <v>33</v>
      </c>
      <c r="F8" s="106" t="s">
        <v>34</v>
      </c>
      <c r="G8" s="102"/>
      <c r="H8" s="124" t="s">
        <v>24</v>
      </c>
      <c r="I8" s="36" t="s">
        <v>28</v>
      </c>
      <c r="J8" s="10" t="s">
        <v>11</v>
      </c>
      <c r="K8" s="6" t="s">
        <v>12</v>
      </c>
      <c r="L8" s="10" t="s">
        <v>13</v>
      </c>
      <c r="M8" s="6" t="s">
        <v>14</v>
      </c>
      <c r="N8" s="10" t="s">
        <v>15</v>
      </c>
      <c r="O8" s="6" t="s">
        <v>16</v>
      </c>
      <c r="P8" s="10" t="s">
        <v>17</v>
      </c>
      <c r="Q8" s="10" t="s">
        <v>18</v>
      </c>
      <c r="R8" s="7" t="s">
        <v>19</v>
      </c>
      <c r="S8" s="132"/>
      <c r="T8" s="150" t="s">
        <v>32</v>
      </c>
      <c r="U8" s="124" t="s">
        <v>24</v>
      </c>
      <c r="V8" s="6" t="s">
        <v>10</v>
      </c>
      <c r="W8" s="10" t="s">
        <v>11</v>
      </c>
      <c r="X8" s="6" t="s">
        <v>12</v>
      </c>
      <c r="Y8" s="10" t="s">
        <v>13</v>
      </c>
      <c r="Z8" s="6" t="s">
        <v>14</v>
      </c>
      <c r="AA8" s="10" t="s">
        <v>15</v>
      </c>
      <c r="AB8" s="6" t="s">
        <v>16</v>
      </c>
      <c r="AC8" s="10" t="s">
        <v>17</v>
      </c>
      <c r="AD8" s="10" t="s">
        <v>18</v>
      </c>
      <c r="AE8" s="7" t="s">
        <v>19</v>
      </c>
      <c r="AF8" s="54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54"/>
    </row>
    <row r="9" spans="2:43" ht="11.25" customHeight="1">
      <c r="B9" s="127">
        <f aca="true" t="shared" si="0" ref="B9:B18">MIN(I9:R9)</f>
        <v>1030</v>
      </c>
      <c r="C9" s="154" t="str">
        <f aca="true" t="shared" si="1" ref="C9:C18">CONCATENATE("+",MATCH(B9,I9:R9,0))</f>
        <v>+1</v>
      </c>
      <c r="D9" s="168" t="str">
        <f ca="1">IF($I$5&gt;=1,CONCATENATE("×",ROUNDUP(100/OFFSET(F8,$I$5,0,1,1),0),"個"),"---")</f>
        <v>×27個</v>
      </c>
      <c r="E9" s="137">
        <f aca="true" ca="1" t="shared" si="2" ref="E9:E18">OFFSET(U9,0,MATCH(B9,I9:R9,0),1,1)</f>
        <v>100</v>
      </c>
      <c r="F9" s="141">
        <f>E9</f>
        <v>100</v>
      </c>
      <c r="G9" s="102"/>
      <c r="H9" s="3" t="s">
        <v>9</v>
      </c>
      <c r="I9" s="112">
        <f aca="true" t="shared" si="3" ref="I9:R9">($I$4+I$3)*100/V9</f>
        <v>1030</v>
      </c>
      <c r="J9" s="110">
        <f t="shared" si="3"/>
        <v>1060</v>
      </c>
      <c r="K9" s="103">
        <f t="shared" si="3"/>
        <v>1100</v>
      </c>
      <c r="L9" s="110">
        <f t="shared" si="3"/>
        <v>1150</v>
      </c>
      <c r="M9" s="103">
        <f t="shared" si="3"/>
        <v>1200</v>
      </c>
      <c r="N9" s="110">
        <f t="shared" si="3"/>
        <v>1600</v>
      </c>
      <c r="O9" s="103">
        <f t="shared" si="3"/>
        <v>2000</v>
      </c>
      <c r="P9" s="110">
        <f t="shared" si="3"/>
        <v>3000</v>
      </c>
      <c r="Q9" s="110">
        <f t="shared" si="3"/>
        <v>5000</v>
      </c>
      <c r="R9" s="104">
        <f t="shared" si="3"/>
        <v>9000</v>
      </c>
      <c r="T9" s="64">
        <v>100</v>
      </c>
      <c r="U9" s="3" t="s">
        <v>9</v>
      </c>
      <c r="V9" s="9">
        <f>$T9+(100-$T9)*V$3/100</f>
        <v>100</v>
      </c>
      <c r="W9" s="9">
        <f>$T9+(100-$T9)*W$3/100</f>
        <v>100</v>
      </c>
      <c r="X9" s="9">
        <f aca="true" t="shared" si="4" ref="X9:AE18">$T9+(100-$T9)*X$3/100</f>
        <v>100</v>
      </c>
      <c r="Y9" s="9">
        <f t="shared" si="4"/>
        <v>100</v>
      </c>
      <c r="Z9" s="9">
        <f t="shared" si="4"/>
        <v>100</v>
      </c>
      <c r="AA9" s="9">
        <f t="shared" si="4"/>
        <v>100</v>
      </c>
      <c r="AB9" s="9">
        <f t="shared" si="4"/>
        <v>100</v>
      </c>
      <c r="AC9" s="9">
        <f t="shared" si="4"/>
        <v>100</v>
      </c>
      <c r="AD9" s="9">
        <f t="shared" si="4"/>
        <v>100</v>
      </c>
      <c r="AE9" s="58">
        <f t="shared" si="4"/>
        <v>100</v>
      </c>
      <c r="AF9" s="54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54"/>
    </row>
    <row r="10" spans="2:43" ht="11.25" customHeight="1">
      <c r="B10" s="128">
        <f t="shared" si="0"/>
        <v>1112.8608923884515</v>
      </c>
      <c r="C10" s="155" t="str">
        <f t="shared" si="1"/>
        <v>+1</v>
      </c>
      <c r="D10" s="159" t="str">
        <f ca="1">IF($I$5&gt;=2,CONCATENATE("×",ROUNDUP(100/OFFSET($F$8,$I$5,0,1,1)*F9/100,0),"個"),"---")</f>
        <v>×27個</v>
      </c>
      <c r="E10" s="138">
        <f ca="1" t="shared" si="2"/>
        <v>95.25</v>
      </c>
      <c r="F10" s="142">
        <f>F9*E10/100</f>
        <v>95.25</v>
      </c>
      <c r="G10" s="102"/>
      <c r="H10" s="8" t="s">
        <v>0</v>
      </c>
      <c r="I10" s="107">
        <f aca="true" t="shared" si="5" ref="I10:I18">($B9+I$3)*100/V10</f>
        <v>1112.8608923884515</v>
      </c>
      <c r="J10" s="111">
        <f aca="true" t="shared" si="6" ref="J10:J18">($B9+J$3)*100/W10</f>
        <v>1138.3812010443864</v>
      </c>
      <c r="K10" s="108">
        <f aca="true" t="shared" si="7" ref="K10:K18">($B9+K$3)*100/X10</f>
        <v>1177.0833333333333</v>
      </c>
      <c r="L10" s="111">
        <f aca="true" t="shared" si="8" ref="L10:L18">($B9+L$3)*100/Y10</f>
        <v>1225.974025974026</v>
      </c>
      <c r="M10" s="108">
        <f aca="true" t="shared" si="9" ref="M10:M18">($B9+M$3)*100/Z10</f>
        <v>1274.6113989637306</v>
      </c>
      <c r="N10" s="111">
        <f aca="true" t="shared" si="10" ref="N10:N18">($B9+N$3)*100/AA10</f>
        <v>1684.7545219638243</v>
      </c>
      <c r="O10" s="108">
        <f aca="true" t="shared" si="11" ref="O10:O18">($B9+O$3)*100/AB10</f>
        <v>2092.783505154639</v>
      </c>
      <c r="P10" s="111">
        <f aca="true" t="shared" si="12" ref="P10:P18">($B9+P$3)*100/AC10</f>
        <v>3115.681233933162</v>
      </c>
      <c r="Q10" s="111">
        <f aca="true" t="shared" si="13" ref="Q10:Q18">($B9+Q$3)*100/AD10</f>
        <v>5145.780051150895</v>
      </c>
      <c r="R10" s="109">
        <f aca="true" t="shared" si="14" ref="R10:R18">($B9+R$3)*100/AE10</f>
        <v>9190.839694656488</v>
      </c>
      <c r="T10" s="65">
        <v>95</v>
      </c>
      <c r="U10" s="8" t="s">
        <v>0</v>
      </c>
      <c r="V10" s="55">
        <f aca="true" t="shared" si="15" ref="V10:W18">$T10+(100-$T10)*V$3/100</f>
        <v>95.25</v>
      </c>
      <c r="W10" s="33">
        <f t="shared" si="15"/>
        <v>95.75</v>
      </c>
      <c r="X10" s="33">
        <f t="shared" si="4"/>
        <v>96</v>
      </c>
      <c r="Y10" s="33">
        <f t="shared" si="4"/>
        <v>96.25</v>
      </c>
      <c r="Z10" s="33">
        <f t="shared" si="4"/>
        <v>96.5</v>
      </c>
      <c r="AA10" s="33">
        <f t="shared" si="4"/>
        <v>96.75</v>
      </c>
      <c r="AB10" s="33">
        <f t="shared" si="4"/>
        <v>97</v>
      </c>
      <c r="AC10" s="33">
        <f t="shared" si="4"/>
        <v>97.25</v>
      </c>
      <c r="AD10" s="33">
        <f t="shared" si="4"/>
        <v>97.75</v>
      </c>
      <c r="AE10" s="59">
        <f t="shared" si="4"/>
        <v>98.25</v>
      </c>
      <c r="AF10" s="54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54"/>
    </row>
    <row r="11" spans="2:43" ht="11.25" customHeight="1">
      <c r="B11" s="127">
        <f t="shared" si="0"/>
        <v>1262.8297153463552</v>
      </c>
      <c r="C11" s="156" t="str">
        <f t="shared" si="1"/>
        <v>+1</v>
      </c>
      <c r="D11" s="159" t="str">
        <f ca="1">IF($I$5&gt;=3,CONCATENATE("×",ROUNDUP(100/OFFSET($F$8,$I$5,0,1,1)*F10/100,0),"個"),"---")</f>
        <v>×26個</v>
      </c>
      <c r="E11" s="139">
        <f ca="1" t="shared" si="2"/>
        <v>90.5</v>
      </c>
      <c r="F11" s="142">
        <f aca="true" t="shared" si="16" ref="F11:F18">F10*E11/100</f>
        <v>86.20125</v>
      </c>
      <c r="G11" s="102"/>
      <c r="H11" s="3" t="s">
        <v>1</v>
      </c>
      <c r="I11" s="112">
        <f t="shared" si="5"/>
        <v>1262.8297153463552</v>
      </c>
      <c r="J11" s="110">
        <f t="shared" si="6"/>
        <v>1281.8151829381984</v>
      </c>
      <c r="K11" s="103">
        <f t="shared" si="7"/>
        <v>1318.327056943969</v>
      </c>
      <c r="L11" s="110">
        <f t="shared" si="8"/>
        <v>1365.2550187983259</v>
      </c>
      <c r="M11" s="103">
        <f t="shared" si="9"/>
        <v>1411.6783789123135</v>
      </c>
      <c r="N11" s="110">
        <f t="shared" si="10"/>
        <v>1831.9367833031567</v>
      </c>
      <c r="O11" s="103">
        <f t="shared" si="11"/>
        <v>2247.7243536047354</v>
      </c>
      <c r="P11" s="110">
        <f t="shared" si="12"/>
        <v>3294.032690358149</v>
      </c>
      <c r="Q11" s="110">
        <f t="shared" si="13"/>
        <v>5353.781039150211</v>
      </c>
      <c r="R11" s="104">
        <f t="shared" si="14"/>
        <v>9443.37916309684</v>
      </c>
      <c r="T11" s="64">
        <v>90</v>
      </c>
      <c r="U11" s="3" t="s">
        <v>1</v>
      </c>
      <c r="V11" s="31">
        <f t="shared" si="15"/>
        <v>90.5</v>
      </c>
      <c r="W11" s="31">
        <f t="shared" si="15"/>
        <v>91.5</v>
      </c>
      <c r="X11" s="31">
        <f t="shared" si="4"/>
        <v>92</v>
      </c>
      <c r="Y11" s="31">
        <f t="shared" si="4"/>
        <v>92.5</v>
      </c>
      <c r="Z11" s="31">
        <f t="shared" si="4"/>
        <v>93</v>
      </c>
      <c r="AA11" s="31">
        <f t="shared" si="4"/>
        <v>93.5</v>
      </c>
      <c r="AB11" s="31">
        <f t="shared" si="4"/>
        <v>94</v>
      </c>
      <c r="AC11" s="31">
        <f t="shared" si="4"/>
        <v>94.5</v>
      </c>
      <c r="AD11" s="31">
        <f t="shared" si="4"/>
        <v>95.5</v>
      </c>
      <c r="AE11" s="60">
        <f t="shared" si="4"/>
        <v>96.5</v>
      </c>
      <c r="AF11" s="54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54"/>
    </row>
    <row r="12" spans="2:43" ht="11.25" customHeight="1">
      <c r="B12" s="128">
        <f t="shared" si="0"/>
        <v>1593.7707413811509</v>
      </c>
      <c r="C12" s="155" t="str">
        <f t="shared" si="1"/>
        <v>+2</v>
      </c>
      <c r="D12" s="159" t="str">
        <f ca="1">IF($I$5&gt;=4,CONCATENATE("×",ROUNDUP(100/OFFSET($F$8,$I$5,0,1,1)*F11/100,0),"個"),"---")</f>
        <v>×23個</v>
      </c>
      <c r="E12" s="138">
        <f ca="1" t="shared" si="2"/>
        <v>83</v>
      </c>
      <c r="F12" s="142">
        <f t="shared" si="16"/>
        <v>71.5470375</v>
      </c>
      <c r="G12" s="102"/>
      <c r="H12" s="8" t="s">
        <v>3</v>
      </c>
      <c r="I12" s="107">
        <f t="shared" si="5"/>
        <v>1596.0860683288336</v>
      </c>
      <c r="J12" s="111">
        <f t="shared" si="6"/>
        <v>1593.7707413811509</v>
      </c>
      <c r="K12" s="108">
        <f t="shared" si="7"/>
        <v>1622.41632779328</v>
      </c>
      <c r="L12" s="111">
        <f t="shared" si="8"/>
        <v>1662.1526062898297</v>
      </c>
      <c r="M12" s="108">
        <f t="shared" si="9"/>
        <v>1700.9647852864596</v>
      </c>
      <c r="N12" s="111">
        <f t="shared" si="10"/>
        <v>2141.1835808578794</v>
      </c>
      <c r="O12" s="108">
        <f t="shared" si="11"/>
        <v>2571.3974038026768</v>
      </c>
      <c r="P12" s="111">
        <f t="shared" si="12"/>
        <v>3666.1008037599495</v>
      </c>
      <c r="Q12" s="111">
        <f t="shared" si="13"/>
        <v>5783.3293575234675</v>
      </c>
      <c r="R12" s="109">
        <f t="shared" si="14"/>
        <v>9960.031951985327</v>
      </c>
      <c r="T12" s="65">
        <v>80</v>
      </c>
      <c r="U12" s="8" t="s">
        <v>3</v>
      </c>
      <c r="V12" s="55">
        <f t="shared" si="15"/>
        <v>81</v>
      </c>
      <c r="W12" s="33">
        <f t="shared" si="15"/>
        <v>83</v>
      </c>
      <c r="X12" s="33">
        <f t="shared" si="4"/>
        <v>84</v>
      </c>
      <c r="Y12" s="33">
        <f t="shared" si="4"/>
        <v>85</v>
      </c>
      <c r="Z12" s="33">
        <f t="shared" si="4"/>
        <v>86</v>
      </c>
      <c r="AA12" s="33">
        <f t="shared" si="4"/>
        <v>87</v>
      </c>
      <c r="AB12" s="33">
        <f t="shared" si="4"/>
        <v>88</v>
      </c>
      <c r="AC12" s="33">
        <f t="shared" si="4"/>
        <v>89</v>
      </c>
      <c r="AD12" s="33">
        <f t="shared" si="4"/>
        <v>91</v>
      </c>
      <c r="AE12" s="59">
        <f t="shared" si="4"/>
        <v>93</v>
      </c>
      <c r="AF12" s="54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54"/>
    </row>
    <row r="13" spans="2:43" ht="11.25" customHeight="1">
      <c r="B13" s="127">
        <f t="shared" si="0"/>
        <v>2490.8393255605156</v>
      </c>
      <c r="C13" s="156" t="str">
        <f t="shared" si="1"/>
        <v>+3</v>
      </c>
      <c r="D13" s="159" t="str">
        <f ca="1">IF($I$5&gt;=5,CONCATENATE("×",ROUNDUP(100/OFFSET($F$8,$I$5,0,1,1)*F12/100,0),"個"),"---")</f>
        <v>×19個</v>
      </c>
      <c r="E13" s="139">
        <f ca="1" t="shared" si="2"/>
        <v>68</v>
      </c>
      <c r="F13" s="142">
        <f t="shared" si="16"/>
        <v>48.6519855</v>
      </c>
      <c r="G13" s="102"/>
      <c r="H13" s="3" t="s">
        <v>2</v>
      </c>
      <c r="I13" s="112">
        <f t="shared" si="5"/>
        <v>2618.9850667437913</v>
      </c>
      <c r="J13" s="110">
        <f t="shared" si="6"/>
        <v>2505.713244516895</v>
      </c>
      <c r="K13" s="103">
        <f t="shared" si="7"/>
        <v>2490.8393255605156</v>
      </c>
      <c r="L13" s="110">
        <f t="shared" si="8"/>
        <v>2491.1010591159297</v>
      </c>
      <c r="M13" s="103">
        <f t="shared" si="9"/>
        <v>2491.348251918265</v>
      </c>
      <c r="N13" s="110">
        <f t="shared" si="10"/>
        <v>2964.555055920474</v>
      </c>
      <c r="O13" s="103">
        <f t="shared" si="11"/>
        <v>3412.856238659409</v>
      </c>
      <c r="P13" s="110">
        <f t="shared" si="12"/>
        <v>4607.398386386091</v>
      </c>
      <c r="Q13" s="110">
        <f t="shared" si="13"/>
        <v>6821.671635830673</v>
      </c>
      <c r="R13" s="104">
        <f t="shared" si="14"/>
        <v>11155.547373699013</v>
      </c>
      <c r="T13" s="64">
        <v>60</v>
      </c>
      <c r="U13" s="3" t="s">
        <v>2</v>
      </c>
      <c r="V13" s="13">
        <f t="shared" si="15"/>
        <v>62</v>
      </c>
      <c r="W13" s="13">
        <f t="shared" si="15"/>
        <v>66</v>
      </c>
      <c r="X13" s="13">
        <f t="shared" si="4"/>
        <v>68</v>
      </c>
      <c r="Y13" s="13">
        <f t="shared" si="4"/>
        <v>70</v>
      </c>
      <c r="Z13" s="13">
        <f t="shared" si="4"/>
        <v>72</v>
      </c>
      <c r="AA13" s="13">
        <f t="shared" si="4"/>
        <v>74</v>
      </c>
      <c r="AB13" s="13">
        <f t="shared" si="4"/>
        <v>76</v>
      </c>
      <c r="AC13" s="13">
        <f t="shared" si="4"/>
        <v>78</v>
      </c>
      <c r="AD13" s="31">
        <f t="shared" si="4"/>
        <v>82</v>
      </c>
      <c r="AE13" s="60">
        <f t="shared" si="4"/>
        <v>86</v>
      </c>
      <c r="AF13" s="54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54"/>
    </row>
    <row r="14" spans="2:43" ht="11.25" customHeight="1">
      <c r="B14" s="128">
        <f t="shared" si="0"/>
        <v>4639.37814751813</v>
      </c>
      <c r="C14" s="155" t="str">
        <f t="shared" si="1"/>
        <v>+5</v>
      </c>
      <c r="D14" s="159" t="str">
        <f ca="1">IF($I$5&gt;=6,CONCATENATE("×",ROUNDUP(100/OFFSET($F$8,$I$5,0,1,1)*F13/100,0),"個"),"---")</f>
        <v>×13個</v>
      </c>
      <c r="E14" s="138">
        <f ca="1" t="shared" si="2"/>
        <v>58</v>
      </c>
      <c r="F14" s="142">
        <f t="shared" si="16"/>
        <v>28.21815159</v>
      </c>
      <c r="G14" s="102"/>
      <c r="H14" s="8" t="s">
        <v>4</v>
      </c>
      <c r="I14" s="107">
        <f t="shared" si="5"/>
        <v>5862.417036187246</v>
      </c>
      <c r="J14" s="111">
        <f t="shared" si="6"/>
        <v>5205.794541960236</v>
      </c>
      <c r="K14" s="108">
        <f t="shared" si="7"/>
        <v>4982.383318385607</v>
      </c>
      <c r="L14" s="111">
        <f t="shared" si="8"/>
        <v>4801.526046473665</v>
      </c>
      <c r="M14" s="108">
        <f t="shared" si="9"/>
        <v>4639.37814751813</v>
      </c>
      <c r="N14" s="111">
        <f t="shared" si="10"/>
        <v>5066.9497140336325</v>
      </c>
      <c r="O14" s="108">
        <f t="shared" si="11"/>
        <v>5454.436446188306</v>
      </c>
      <c r="P14" s="111">
        <f t="shared" si="12"/>
        <v>6702.745262030619</v>
      </c>
      <c r="Q14" s="111">
        <f t="shared" si="13"/>
        <v>8891.560719945912</v>
      </c>
      <c r="R14" s="109">
        <f t="shared" si="14"/>
        <v>13279.543450076602</v>
      </c>
      <c r="T14" s="65">
        <v>40</v>
      </c>
      <c r="U14" s="8" t="s">
        <v>4</v>
      </c>
      <c r="V14" s="56">
        <f t="shared" si="15"/>
        <v>43</v>
      </c>
      <c r="W14" s="20">
        <f t="shared" si="15"/>
        <v>49</v>
      </c>
      <c r="X14" s="20">
        <f t="shared" si="4"/>
        <v>52</v>
      </c>
      <c r="Y14" s="20">
        <f t="shared" si="4"/>
        <v>55</v>
      </c>
      <c r="Z14" s="20">
        <f t="shared" si="4"/>
        <v>58</v>
      </c>
      <c r="AA14" s="14">
        <f t="shared" si="4"/>
        <v>61</v>
      </c>
      <c r="AB14" s="14">
        <f t="shared" si="4"/>
        <v>64</v>
      </c>
      <c r="AC14" s="14">
        <f t="shared" si="4"/>
        <v>67</v>
      </c>
      <c r="AD14" s="14">
        <f t="shared" si="4"/>
        <v>73</v>
      </c>
      <c r="AE14" s="61">
        <f t="shared" si="4"/>
        <v>79</v>
      </c>
      <c r="AF14" s="54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54"/>
    </row>
    <row r="15" spans="2:43" ht="11.25" customHeight="1">
      <c r="B15" s="127">
        <f t="shared" si="0"/>
        <v>10844.957975996405</v>
      </c>
      <c r="C15" s="156" t="str">
        <f t="shared" si="1"/>
        <v>+7</v>
      </c>
      <c r="D15" s="159" t="str">
        <f ca="1">IF($I$5&gt;=7,CONCATENATE("×",ROUNDUP(100/OFFSET($F$8,$I$5,0,1,1)*F14/100,0),"個"),"---")</f>
        <v>×8個</v>
      </c>
      <c r="E15" s="139">
        <f ca="1" t="shared" si="2"/>
        <v>52</v>
      </c>
      <c r="F15" s="142">
        <f t="shared" si="16"/>
        <v>14.6734388268</v>
      </c>
      <c r="G15" s="102"/>
      <c r="H15" s="3" t="s">
        <v>5</v>
      </c>
      <c r="I15" s="112">
        <f t="shared" si="5"/>
        <v>19455.742281325543</v>
      </c>
      <c r="J15" s="110">
        <f t="shared" si="6"/>
        <v>14685.556710994157</v>
      </c>
      <c r="K15" s="103">
        <f t="shared" si="7"/>
        <v>13164.939298661473</v>
      </c>
      <c r="L15" s="110">
        <f t="shared" si="8"/>
        <v>11973.445368795325</v>
      </c>
      <c r="M15" s="103">
        <f t="shared" si="9"/>
        <v>10998.58669890484</v>
      </c>
      <c r="N15" s="110">
        <f t="shared" si="10"/>
        <v>10915.371140662772</v>
      </c>
      <c r="O15" s="103">
        <f t="shared" si="11"/>
        <v>10844.957975996405</v>
      </c>
      <c r="P15" s="110">
        <f t="shared" si="12"/>
        <v>11856.032406282377</v>
      </c>
      <c r="Q15" s="110">
        <f t="shared" si="13"/>
        <v>13499.028355497081</v>
      </c>
      <c r="R15" s="104">
        <f t="shared" si="14"/>
        <v>17554.69187155296</v>
      </c>
      <c r="T15" s="64">
        <v>20</v>
      </c>
      <c r="U15" s="3" t="s">
        <v>5</v>
      </c>
      <c r="V15" s="26">
        <f t="shared" si="15"/>
        <v>24</v>
      </c>
      <c r="W15" s="26">
        <f t="shared" si="15"/>
        <v>32</v>
      </c>
      <c r="X15" s="26">
        <f t="shared" si="4"/>
        <v>36</v>
      </c>
      <c r="Y15" s="21">
        <f t="shared" si="4"/>
        <v>40</v>
      </c>
      <c r="Z15" s="21">
        <f t="shared" si="4"/>
        <v>44</v>
      </c>
      <c r="AA15" s="21">
        <f t="shared" si="4"/>
        <v>48</v>
      </c>
      <c r="AB15" s="21">
        <f t="shared" si="4"/>
        <v>52</v>
      </c>
      <c r="AC15" s="21">
        <f t="shared" si="4"/>
        <v>56</v>
      </c>
      <c r="AD15" s="13">
        <f t="shared" si="4"/>
        <v>64</v>
      </c>
      <c r="AE15" s="62">
        <f t="shared" si="4"/>
        <v>72</v>
      </c>
      <c r="AF15" s="54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54"/>
    </row>
    <row r="16" spans="2:43" ht="11.25" customHeight="1">
      <c r="B16" s="128">
        <f t="shared" si="0"/>
        <v>24949.5092033553</v>
      </c>
      <c r="C16" s="155" t="str">
        <f t="shared" si="1"/>
        <v>+9</v>
      </c>
      <c r="D16" s="159" t="str">
        <f ca="1">IF($I$5&gt;=8,CONCATENATE("×",ROUNDUP(100/OFFSET($F$8,$I$5,0,1,1)*F15/100,0),"個"),"---")</f>
        <v>×4個</v>
      </c>
      <c r="E16" s="138">
        <f ca="1" t="shared" si="2"/>
        <v>59.5</v>
      </c>
      <c r="F16" s="142">
        <f t="shared" si="16"/>
        <v>8.730696101946</v>
      </c>
      <c r="G16" s="102"/>
      <c r="H16" s="8" t="s">
        <v>6</v>
      </c>
      <c r="I16" s="107">
        <f t="shared" si="5"/>
        <v>74999.71017928555</v>
      </c>
      <c r="J16" s="111">
        <f t="shared" si="6"/>
        <v>46404.07649360172</v>
      </c>
      <c r="K16" s="108">
        <f t="shared" si="7"/>
        <v>39089.135628558586</v>
      </c>
      <c r="L16" s="111">
        <f t="shared" si="8"/>
        <v>33830.63992614278</v>
      </c>
      <c r="M16" s="108">
        <f t="shared" si="9"/>
        <v>29851.237772963254</v>
      </c>
      <c r="N16" s="111">
        <f t="shared" si="10"/>
        <v>27578.211990352782</v>
      </c>
      <c r="O16" s="108">
        <f t="shared" si="11"/>
        <v>25749.908643470444</v>
      </c>
      <c r="P16" s="111">
        <f t="shared" si="12"/>
        <v>25435.56034850773</v>
      </c>
      <c r="Q16" s="111">
        <f t="shared" si="13"/>
        <v>24949.5092033553</v>
      </c>
      <c r="R16" s="109">
        <f t="shared" si="14"/>
        <v>27510.88755619913</v>
      </c>
      <c r="T16" s="65">
        <v>10</v>
      </c>
      <c r="U16" s="8" t="s">
        <v>6</v>
      </c>
      <c r="V16" s="57">
        <f t="shared" si="15"/>
        <v>14.5</v>
      </c>
      <c r="W16" s="28">
        <f t="shared" si="15"/>
        <v>23.5</v>
      </c>
      <c r="X16" s="28">
        <f t="shared" si="4"/>
        <v>28</v>
      </c>
      <c r="Y16" s="28">
        <f t="shared" si="4"/>
        <v>32.5</v>
      </c>
      <c r="Z16" s="28">
        <f t="shared" si="4"/>
        <v>37</v>
      </c>
      <c r="AA16" s="20">
        <f t="shared" si="4"/>
        <v>41.5</v>
      </c>
      <c r="AB16" s="20">
        <f t="shared" si="4"/>
        <v>46</v>
      </c>
      <c r="AC16" s="20">
        <f t="shared" si="4"/>
        <v>50.5</v>
      </c>
      <c r="AD16" s="20">
        <f t="shared" si="4"/>
        <v>59.5</v>
      </c>
      <c r="AE16" s="61">
        <f t="shared" si="4"/>
        <v>68.5</v>
      </c>
      <c r="AF16" s="54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54"/>
    </row>
    <row r="17" spans="2:43" ht="11.25" customHeight="1">
      <c r="B17" s="128">
        <f t="shared" si="0"/>
        <v>49362.560604277605</v>
      </c>
      <c r="C17" s="155" t="str">
        <f t="shared" si="1"/>
        <v>+10</v>
      </c>
      <c r="D17" s="159" t="str">
        <f ca="1">IF($I$5&gt;=9,CONCATENATE("×",ROUNDUP(100/OFFSET($F$8,$I$5,0,1,1)*F16/100,0),"個"),"---")</f>
        <v>×3個</v>
      </c>
      <c r="E17" s="138">
        <f ca="1" t="shared" si="2"/>
        <v>66.75</v>
      </c>
      <c r="F17" s="142">
        <f t="shared" si="16"/>
        <v>5.827739648048955</v>
      </c>
      <c r="G17" s="102"/>
      <c r="H17" s="8" t="s">
        <v>7</v>
      </c>
      <c r="I17" s="112">
        <f t="shared" si="5"/>
        <v>256200.09439338773</v>
      </c>
      <c r="J17" s="110">
        <f t="shared" si="6"/>
        <v>129919.52832911846</v>
      </c>
      <c r="K17" s="103">
        <f t="shared" si="7"/>
        <v>104372.95501398043</v>
      </c>
      <c r="L17" s="110">
        <f t="shared" si="8"/>
        <v>87302.64070732279</v>
      </c>
      <c r="M17" s="103">
        <f t="shared" si="9"/>
        <v>75073.1618010606</v>
      </c>
      <c r="N17" s="110">
        <f t="shared" si="10"/>
        <v>66796.10249243217</v>
      </c>
      <c r="O17" s="103">
        <f t="shared" si="11"/>
        <v>60347.69582175652</v>
      </c>
      <c r="P17" s="110">
        <f t="shared" si="12"/>
        <v>56438.7627295399</v>
      </c>
      <c r="Q17" s="110">
        <f t="shared" si="13"/>
        <v>50566.828302804024</v>
      </c>
      <c r="R17" s="104">
        <f t="shared" si="14"/>
        <v>49362.560604277605</v>
      </c>
      <c r="T17" s="65">
        <v>5</v>
      </c>
      <c r="U17" s="8" t="s">
        <v>7</v>
      </c>
      <c r="V17" s="57">
        <f t="shared" si="15"/>
        <v>9.75</v>
      </c>
      <c r="W17" s="50">
        <f t="shared" si="15"/>
        <v>19.25</v>
      </c>
      <c r="X17" s="28">
        <f t="shared" si="4"/>
        <v>24</v>
      </c>
      <c r="Y17" s="28">
        <f t="shared" si="4"/>
        <v>28.75</v>
      </c>
      <c r="Z17" s="28">
        <f t="shared" si="4"/>
        <v>33.5</v>
      </c>
      <c r="AA17" s="28">
        <f t="shared" si="4"/>
        <v>38.25</v>
      </c>
      <c r="AB17" s="20">
        <f t="shared" si="4"/>
        <v>43</v>
      </c>
      <c r="AC17" s="20">
        <f t="shared" si="4"/>
        <v>47.75</v>
      </c>
      <c r="AD17" s="20">
        <f t="shared" si="4"/>
        <v>57.25</v>
      </c>
      <c r="AE17" s="61">
        <f t="shared" si="4"/>
        <v>66.75</v>
      </c>
      <c r="AF17" s="54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54"/>
    </row>
    <row r="18" spans="2:43" ht="11.25" customHeight="1" thickBot="1">
      <c r="B18" s="129">
        <f t="shared" si="0"/>
        <v>88250.09323735017</v>
      </c>
      <c r="C18" s="157" t="str">
        <f t="shared" si="1"/>
        <v>+10</v>
      </c>
      <c r="D18" s="167" t="str">
        <f ca="1">IF($I$5&gt;=10,CONCATENATE("×",ROUNDUP(100/OFFSET($F$8,$I$5,0,1,1)*F17/100,0),"個"),"---")</f>
        <v>×2個</v>
      </c>
      <c r="E18" s="140">
        <f ca="1" t="shared" si="2"/>
        <v>65</v>
      </c>
      <c r="F18" s="143">
        <f t="shared" si="16"/>
        <v>3.788030771231821</v>
      </c>
      <c r="G18" s="102"/>
      <c r="H18" s="4" t="s">
        <v>8</v>
      </c>
      <c r="I18" s="117">
        <f t="shared" si="5"/>
        <v>987851.2120855522</v>
      </c>
      <c r="J18" s="118">
        <f t="shared" si="6"/>
        <v>329483.73736185074</v>
      </c>
      <c r="K18" s="119">
        <f t="shared" si="7"/>
        <v>247312.80302138804</v>
      </c>
      <c r="L18" s="118">
        <f t="shared" si="8"/>
        <v>198050.24241711042</v>
      </c>
      <c r="M18" s="119">
        <f t="shared" si="9"/>
        <v>165208.53534759203</v>
      </c>
      <c r="N18" s="118">
        <f t="shared" si="10"/>
        <v>142750.17315507887</v>
      </c>
      <c r="O18" s="119">
        <f t="shared" si="11"/>
        <v>125906.40151069402</v>
      </c>
      <c r="P18" s="118">
        <f t="shared" si="12"/>
        <v>114139.02356506135</v>
      </c>
      <c r="Q18" s="118">
        <f t="shared" si="13"/>
        <v>97022.83746232292</v>
      </c>
      <c r="R18" s="115">
        <f t="shared" si="14"/>
        <v>88250.09323735017</v>
      </c>
      <c r="T18" s="66">
        <v>0</v>
      </c>
      <c r="U18" s="4" t="s">
        <v>8</v>
      </c>
      <c r="V18" s="52">
        <f t="shared" si="15"/>
        <v>5</v>
      </c>
      <c r="W18" s="52">
        <f t="shared" si="15"/>
        <v>15</v>
      </c>
      <c r="X18" s="30">
        <f t="shared" si="4"/>
        <v>20</v>
      </c>
      <c r="Y18" s="30">
        <f t="shared" si="4"/>
        <v>25</v>
      </c>
      <c r="Z18" s="30">
        <f t="shared" si="4"/>
        <v>30</v>
      </c>
      <c r="AA18" s="30">
        <f t="shared" si="4"/>
        <v>35</v>
      </c>
      <c r="AB18" s="24">
        <f t="shared" si="4"/>
        <v>40</v>
      </c>
      <c r="AC18" s="24">
        <f t="shared" si="4"/>
        <v>45</v>
      </c>
      <c r="AD18" s="24">
        <f t="shared" si="4"/>
        <v>55</v>
      </c>
      <c r="AE18" s="63">
        <f t="shared" si="4"/>
        <v>65</v>
      </c>
      <c r="AF18" s="54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54"/>
    </row>
    <row r="19" spans="2:43" ht="9" customHeight="1" thickBot="1">
      <c r="B19" s="54"/>
      <c r="C19" s="54"/>
      <c r="D19" s="158"/>
      <c r="E19" s="54"/>
      <c r="F19" s="130"/>
      <c r="G19" s="102"/>
      <c r="AA19" s="54"/>
      <c r="AF19" s="54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54"/>
    </row>
    <row r="20" spans="2:43" ht="11.25" customHeight="1" thickBot="1">
      <c r="B20" s="124" t="s">
        <v>21</v>
      </c>
      <c r="C20" s="54"/>
      <c r="D20" s="158"/>
      <c r="E20" s="54"/>
      <c r="F20" s="130"/>
      <c r="G20" s="102"/>
      <c r="H20" s="162" t="s">
        <v>35</v>
      </c>
      <c r="I20" s="163"/>
      <c r="T20" s="151" t="s">
        <v>21</v>
      </c>
      <c r="U20" s="68">
        <v>1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54"/>
    </row>
    <row r="21" spans="2:43" ht="11.25" customHeight="1" thickBot="1">
      <c r="B21" s="126" t="s">
        <v>30</v>
      </c>
      <c r="C21" s="126" t="s">
        <v>31</v>
      </c>
      <c r="D21" s="126" t="s">
        <v>38</v>
      </c>
      <c r="E21" s="126" t="s">
        <v>33</v>
      </c>
      <c r="F21" s="116" t="s">
        <v>34</v>
      </c>
      <c r="G21" s="102"/>
      <c r="H21" s="124" t="s">
        <v>24</v>
      </c>
      <c r="I21" s="36" t="s">
        <v>28</v>
      </c>
      <c r="J21" s="10" t="s">
        <v>11</v>
      </c>
      <c r="K21" s="6" t="s">
        <v>12</v>
      </c>
      <c r="L21" s="10" t="s">
        <v>13</v>
      </c>
      <c r="M21" s="6" t="s">
        <v>14</v>
      </c>
      <c r="N21" s="10" t="s">
        <v>15</v>
      </c>
      <c r="O21" s="6" t="s">
        <v>16</v>
      </c>
      <c r="P21" s="10" t="s">
        <v>17</v>
      </c>
      <c r="Q21" s="6" t="s">
        <v>18</v>
      </c>
      <c r="R21" s="123" t="s">
        <v>19</v>
      </c>
      <c r="S21" s="132"/>
      <c r="T21" s="124" t="s">
        <v>32</v>
      </c>
      <c r="U21" s="124" t="s">
        <v>24</v>
      </c>
      <c r="V21" s="36" t="s">
        <v>10</v>
      </c>
      <c r="W21" s="10" t="s">
        <v>11</v>
      </c>
      <c r="X21" s="6" t="s">
        <v>12</v>
      </c>
      <c r="Y21" s="10" t="s">
        <v>13</v>
      </c>
      <c r="Z21" s="6" t="s">
        <v>14</v>
      </c>
      <c r="AA21" s="10" t="s">
        <v>15</v>
      </c>
      <c r="AB21" s="6" t="s">
        <v>16</v>
      </c>
      <c r="AC21" s="10" t="s">
        <v>17</v>
      </c>
      <c r="AD21" s="10" t="s">
        <v>18</v>
      </c>
      <c r="AE21" s="6" t="s">
        <v>19</v>
      </c>
      <c r="AF21" s="77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54"/>
    </row>
    <row r="22" spans="2:43" ht="11.25" customHeight="1">
      <c r="B22" s="127">
        <f aca="true" t="shared" si="17" ref="B22:B31">MIN(I22:R22)</f>
        <v>1030</v>
      </c>
      <c r="C22" s="156" t="str">
        <f aca="true" t="shared" si="18" ref="C22:C31">CONCATENATE("+",MATCH(B22,I22:R22,0))</f>
        <v>+1</v>
      </c>
      <c r="D22" s="168" t="str">
        <f ca="1">IF($I$5&gt;=1,CONCATENATE("×",ROUNDUP(100/OFFSET(F21,$I$5,0,1,1),0),"個"),"---")</f>
        <v>×24個</v>
      </c>
      <c r="E22" s="139">
        <f aca="true" ca="1" t="shared" si="19" ref="E22:E31">OFFSET(U22,0,MATCH(B22,I22:R22,0),1,1)</f>
        <v>100</v>
      </c>
      <c r="F22" s="144">
        <f>E22</f>
        <v>100</v>
      </c>
      <c r="G22" s="102"/>
      <c r="H22" s="3" t="s">
        <v>9</v>
      </c>
      <c r="I22" s="112">
        <f aca="true" t="shared" si="20" ref="I22:R22">($I$4+I$3)*100/V22</f>
        <v>1030</v>
      </c>
      <c r="J22" s="110">
        <f t="shared" si="20"/>
        <v>1060</v>
      </c>
      <c r="K22" s="103">
        <f t="shared" si="20"/>
        <v>1100</v>
      </c>
      <c r="L22" s="110">
        <f t="shared" si="20"/>
        <v>1150</v>
      </c>
      <c r="M22" s="103">
        <f t="shared" si="20"/>
        <v>1200</v>
      </c>
      <c r="N22" s="110">
        <f t="shared" si="20"/>
        <v>1600</v>
      </c>
      <c r="O22" s="103">
        <f t="shared" si="20"/>
        <v>2000</v>
      </c>
      <c r="P22" s="110">
        <f t="shared" si="20"/>
        <v>3000</v>
      </c>
      <c r="Q22" s="103">
        <f t="shared" si="20"/>
        <v>5000</v>
      </c>
      <c r="R22" s="120">
        <f t="shared" si="20"/>
        <v>9000</v>
      </c>
      <c r="T22" s="47">
        <f>T9</f>
        <v>100</v>
      </c>
      <c r="U22" s="3" t="s">
        <v>9</v>
      </c>
      <c r="V22" s="37">
        <f>IF(V9+$U$20&gt;100,100,V9+$U$20)</f>
        <v>100</v>
      </c>
      <c r="W22" s="9">
        <f aca="true" t="shared" si="21" ref="W22:AE22">IF(W9+$U$20&gt;100,100,W9+$U$20)</f>
        <v>100</v>
      </c>
      <c r="X22" s="1">
        <f t="shared" si="21"/>
        <v>100</v>
      </c>
      <c r="Y22" s="9">
        <f t="shared" si="21"/>
        <v>100</v>
      </c>
      <c r="Z22" s="1">
        <f t="shared" si="21"/>
        <v>100</v>
      </c>
      <c r="AA22" s="9">
        <f t="shared" si="21"/>
        <v>100</v>
      </c>
      <c r="AB22" s="1">
        <f t="shared" si="21"/>
        <v>100</v>
      </c>
      <c r="AC22" s="9">
        <f t="shared" si="21"/>
        <v>100</v>
      </c>
      <c r="AD22" s="9">
        <f t="shared" si="21"/>
        <v>100</v>
      </c>
      <c r="AE22" s="1">
        <f t="shared" si="21"/>
        <v>100</v>
      </c>
      <c r="AF22" s="95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54"/>
    </row>
    <row r="23" spans="2:43" ht="11.25" customHeight="1">
      <c r="B23" s="128">
        <f t="shared" si="17"/>
        <v>1101.2987012987012</v>
      </c>
      <c r="C23" s="155" t="str">
        <f t="shared" si="18"/>
        <v>+1</v>
      </c>
      <c r="D23" s="159" t="str">
        <f ca="1">IF($I$5&gt;=2,CONCATENATE("×",ROUNDUP(100/OFFSET($F$21,$I$5,0,1,1)*F22/100,0),"個"),"---")</f>
        <v>×24個</v>
      </c>
      <c r="E23" s="138">
        <f ca="1" t="shared" si="19"/>
        <v>96.25</v>
      </c>
      <c r="F23" s="142">
        <f>F22*E23/100</f>
        <v>96.25</v>
      </c>
      <c r="G23" s="102"/>
      <c r="H23" s="8" t="s">
        <v>0</v>
      </c>
      <c r="I23" s="107">
        <f aca="true" t="shared" si="22" ref="I23:I31">($B22+I$3)*100/V23</f>
        <v>1101.2987012987012</v>
      </c>
      <c r="J23" s="111">
        <f aca="true" t="shared" si="23" ref="J23:J31">($B22+J$3)*100/W23</f>
        <v>1126.6149870801034</v>
      </c>
      <c r="K23" s="108">
        <f aca="true" t="shared" si="24" ref="K23:K31">($B22+K$3)*100/X23</f>
        <v>1164.9484536082475</v>
      </c>
      <c r="L23" s="111">
        <f aca="true" t="shared" si="25" ref="L23:L31">($B22+L$3)*100/Y23</f>
        <v>1213.3676092544988</v>
      </c>
      <c r="M23" s="108">
        <f aca="true" t="shared" si="26" ref="M23:M31">($B22+M$3)*100/Z23</f>
        <v>1261.5384615384614</v>
      </c>
      <c r="N23" s="111">
        <f aca="true" t="shared" si="27" ref="N23:N31">($B22+N$3)*100/AA23</f>
        <v>1667.5191815856776</v>
      </c>
      <c r="O23" s="108">
        <f aca="true" t="shared" si="28" ref="O23:O31">($B22+O$3)*100/AB23</f>
        <v>2071.4285714285716</v>
      </c>
      <c r="P23" s="111">
        <f aca="true" t="shared" si="29" ref="P23:P31">($B22+P$3)*100/AC23</f>
        <v>3083.969465648855</v>
      </c>
      <c r="Q23" s="108">
        <f aca="true" t="shared" si="30" ref="Q23:Q31">($B22+Q$3)*100/AD23</f>
        <v>5093.670886075949</v>
      </c>
      <c r="R23" s="121">
        <f aca="true" t="shared" si="31" ref="R23:R31">($B22+R$3)*100/AE23</f>
        <v>9098.23677581864</v>
      </c>
      <c r="T23" s="47">
        <f aca="true" t="shared" si="32" ref="T23:T31">T10</f>
        <v>95</v>
      </c>
      <c r="U23" s="8" t="s">
        <v>0</v>
      </c>
      <c r="V23" s="32">
        <f aca="true" t="shared" si="33" ref="V23:AE31">IF(V10+$U$20&gt;100,100,V10+$U$20)</f>
        <v>96.25</v>
      </c>
      <c r="W23" s="33">
        <f t="shared" si="33"/>
        <v>96.75</v>
      </c>
      <c r="X23" s="34">
        <f t="shared" si="33"/>
        <v>97</v>
      </c>
      <c r="Y23" s="33">
        <f t="shared" si="33"/>
        <v>97.25</v>
      </c>
      <c r="Z23" s="34">
        <f t="shared" si="33"/>
        <v>97.5</v>
      </c>
      <c r="AA23" s="33">
        <f t="shared" si="33"/>
        <v>97.75</v>
      </c>
      <c r="AB23" s="34">
        <f t="shared" si="33"/>
        <v>98</v>
      </c>
      <c r="AC23" s="33">
        <f t="shared" si="33"/>
        <v>98.25</v>
      </c>
      <c r="AD23" s="33">
        <f t="shared" si="33"/>
        <v>98.75</v>
      </c>
      <c r="AE23" s="34">
        <f t="shared" si="33"/>
        <v>99.25</v>
      </c>
      <c r="AF23" s="95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54"/>
    </row>
    <row r="24" spans="2:43" ht="11.25" customHeight="1">
      <c r="B24" s="127">
        <f t="shared" si="17"/>
        <v>1236.3920232772691</v>
      </c>
      <c r="C24" s="156" t="str">
        <f t="shared" si="18"/>
        <v>+1</v>
      </c>
      <c r="D24" s="159" t="str">
        <f ca="1">IF($I$5&gt;=3,CONCATENATE("×",ROUNDUP(100/OFFSET($F$21,$I$5,0,1,1)*F23/100,0),"個"),"---")</f>
        <v>×23個</v>
      </c>
      <c r="E24" s="139">
        <f ca="1" t="shared" si="19"/>
        <v>91.5</v>
      </c>
      <c r="F24" s="142">
        <f aca="true" t="shared" si="34" ref="F24:F31">F23*E24/100</f>
        <v>88.06875</v>
      </c>
      <c r="G24" s="102"/>
      <c r="H24" s="3" t="s">
        <v>1</v>
      </c>
      <c r="I24" s="112">
        <f t="shared" si="22"/>
        <v>1236.3920232772691</v>
      </c>
      <c r="J24" s="110">
        <f t="shared" si="23"/>
        <v>1255.4580554580552</v>
      </c>
      <c r="K24" s="103">
        <f t="shared" si="24"/>
        <v>1291.7190336545175</v>
      </c>
      <c r="L24" s="110">
        <f t="shared" si="25"/>
        <v>1338.2873810681297</v>
      </c>
      <c r="M24" s="103">
        <f t="shared" si="26"/>
        <v>1384.3603205305333</v>
      </c>
      <c r="N24" s="110">
        <f t="shared" si="27"/>
        <v>1800.3160860303715</v>
      </c>
      <c r="O24" s="103">
        <f t="shared" si="28"/>
        <v>2211.8933697881066</v>
      </c>
      <c r="P24" s="110">
        <f t="shared" si="29"/>
        <v>3247.4331950771743</v>
      </c>
      <c r="Q24" s="103">
        <f t="shared" si="30"/>
        <v>5286.319897718861</v>
      </c>
      <c r="R24" s="120">
        <f t="shared" si="31"/>
        <v>9334.665334665335</v>
      </c>
      <c r="T24" s="47">
        <f t="shared" si="32"/>
        <v>90</v>
      </c>
      <c r="U24" s="3" t="s">
        <v>1</v>
      </c>
      <c r="V24" s="39">
        <f t="shared" si="33"/>
        <v>91.5</v>
      </c>
      <c r="W24" s="31">
        <f t="shared" si="33"/>
        <v>92.5</v>
      </c>
      <c r="X24" s="11">
        <f t="shared" si="33"/>
        <v>93</v>
      </c>
      <c r="Y24" s="31">
        <f t="shared" si="33"/>
        <v>93.5</v>
      </c>
      <c r="Z24" s="11">
        <f t="shared" si="33"/>
        <v>94</v>
      </c>
      <c r="AA24" s="31">
        <f t="shared" si="33"/>
        <v>94.5</v>
      </c>
      <c r="AB24" s="11">
        <f t="shared" si="33"/>
        <v>95</v>
      </c>
      <c r="AC24" s="31">
        <f t="shared" si="33"/>
        <v>95.5</v>
      </c>
      <c r="AD24" s="31">
        <f t="shared" si="33"/>
        <v>96.5</v>
      </c>
      <c r="AE24" s="11">
        <f t="shared" si="33"/>
        <v>97.5</v>
      </c>
      <c r="AF24" s="95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54"/>
    </row>
    <row r="25" spans="2:43" ht="11.25" customHeight="1">
      <c r="B25" s="128">
        <f t="shared" si="17"/>
        <v>1543.3238372348442</v>
      </c>
      <c r="C25" s="155" t="str">
        <f t="shared" si="18"/>
        <v>+2</v>
      </c>
      <c r="D25" s="159" t="str">
        <f ca="1">IF($I$5&gt;=4,CONCATENATE("×",ROUNDUP(100/OFFSET($F$21,$I$5,0,1,1)*F24/100,0),"個"),"---")</f>
        <v>×21個</v>
      </c>
      <c r="E25" s="138">
        <f ca="1" t="shared" si="19"/>
        <v>84</v>
      </c>
      <c r="F25" s="142">
        <f t="shared" si="34"/>
        <v>73.97775</v>
      </c>
      <c r="G25" s="102"/>
      <c r="H25" s="8" t="s">
        <v>3</v>
      </c>
      <c r="I25" s="107">
        <f t="shared" si="22"/>
        <v>1544.3805161917917</v>
      </c>
      <c r="J25" s="111">
        <f t="shared" si="23"/>
        <v>1543.3238372348442</v>
      </c>
      <c r="K25" s="108">
        <f t="shared" si="24"/>
        <v>1572.2259097379635</v>
      </c>
      <c r="L25" s="111">
        <f t="shared" si="25"/>
        <v>1612.0837479968245</v>
      </c>
      <c r="M25" s="108">
        <f t="shared" si="26"/>
        <v>1651.0253141118035</v>
      </c>
      <c r="N25" s="111">
        <f t="shared" si="27"/>
        <v>2086.809117360533</v>
      </c>
      <c r="O25" s="108">
        <f t="shared" si="28"/>
        <v>2512.8000261542347</v>
      </c>
      <c r="P25" s="111">
        <f t="shared" si="29"/>
        <v>3595.991136974743</v>
      </c>
      <c r="Q25" s="108">
        <f t="shared" si="30"/>
        <v>5691.730460083988</v>
      </c>
      <c r="R25" s="121">
        <f t="shared" si="31"/>
        <v>9825.948960933265</v>
      </c>
      <c r="T25" s="47">
        <f t="shared" si="32"/>
        <v>80</v>
      </c>
      <c r="U25" s="8" t="s">
        <v>3</v>
      </c>
      <c r="V25" s="32">
        <f t="shared" si="33"/>
        <v>82</v>
      </c>
      <c r="W25" s="33">
        <f t="shared" si="33"/>
        <v>84</v>
      </c>
      <c r="X25" s="34">
        <f t="shared" si="33"/>
        <v>85</v>
      </c>
      <c r="Y25" s="33">
        <f t="shared" si="33"/>
        <v>86</v>
      </c>
      <c r="Z25" s="34">
        <f t="shared" si="33"/>
        <v>87</v>
      </c>
      <c r="AA25" s="33">
        <f t="shared" si="33"/>
        <v>88</v>
      </c>
      <c r="AB25" s="34">
        <f t="shared" si="33"/>
        <v>89</v>
      </c>
      <c r="AC25" s="33">
        <f t="shared" si="33"/>
        <v>90</v>
      </c>
      <c r="AD25" s="33">
        <f t="shared" si="33"/>
        <v>92</v>
      </c>
      <c r="AE25" s="34">
        <f t="shared" si="33"/>
        <v>94</v>
      </c>
      <c r="AF25" s="95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54"/>
    </row>
    <row r="26" spans="2:43" ht="11.25" customHeight="1">
      <c r="B26" s="127">
        <f t="shared" si="17"/>
        <v>2381.628749615716</v>
      </c>
      <c r="C26" s="156" t="str">
        <f t="shared" si="18"/>
        <v>+3</v>
      </c>
      <c r="D26" s="159" t="str">
        <f ca="1">IF($I$5&gt;=5,CONCATENATE("×",ROUNDUP(100/OFFSET($F$21,$I$5,0,1,1)*F25/100,0),"個"),"---")</f>
        <v>×18個</v>
      </c>
      <c r="E26" s="139">
        <f ca="1" t="shared" si="19"/>
        <v>69</v>
      </c>
      <c r="F26" s="142">
        <f t="shared" si="34"/>
        <v>51.0446475</v>
      </c>
      <c r="G26" s="102"/>
      <c r="H26" s="3" t="s">
        <v>2</v>
      </c>
      <c r="I26" s="112">
        <f t="shared" si="22"/>
        <v>2497.339424182292</v>
      </c>
      <c r="J26" s="110">
        <f t="shared" si="23"/>
        <v>2393.0206525893195</v>
      </c>
      <c r="K26" s="103">
        <f t="shared" si="24"/>
        <v>2381.628749615716</v>
      </c>
      <c r="L26" s="110">
        <f t="shared" si="25"/>
        <v>2384.963151034992</v>
      </c>
      <c r="M26" s="103">
        <f t="shared" si="26"/>
        <v>2388.1148455271837</v>
      </c>
      <c r="N26" s="110">
        <f t="shared" si="27"/>
        <v>2857.7651163131254</v>
      </c>
      <c r="O26" s="103">
        <f t="shared" si="28"/>
        <v>3303.0179704348625</v>
      </c>
      <c r="P26" s="110">
        <f t="shared" si="29"/>
        <v>4485.220047132714</v>
      </c>
      <c r="Q26" s="103">
        <f t="shared" si="30"/>
        <v>6678.703418355234</v>
      </c>
      <c r="R26" s="120">
        <f t="shared" si="31"/>
        <v>10969.337743948097</v>
      </c>
      <c r="T26" s="47">
        <f t="shared" si="32"/>
        <v>60</v>
      </c>
      <c r="U26" s="3" t="s">
        <v>2</v>
      </c>
      <c r="V26" s="41">
        <f t="shared" si="33"/>
        <v>63</v>
      </c>
      <c r="W26" s="13">
        <f t="shared" si="33"/>
        <v>67</v>
      </c>
      <c r="X26" s="12">
        <f t="shared" si="33"/>
        <v>69</v>
      </c>
      <c r="Y26" s="13">
        <f t="shared" si="33"/>
        <v>71</v>
      </c>
      <c r="Z26" s="12">
        <f t="shared" si="33"/>
        <v>73</v>
      </c>
      <c r="AA26" s="13">
        <f t="shared" si="33"/>
        <v>75</v>
      </c>
      <c r="AB26" s="12">
        <f t="shared" si="33"/>
        <v>77</v>
      </c>
      <c r="AC26" s="13">
        <f t="shared" si="33"/>
        <v>79</v>
      </c>
      <c r="AD26" s="31">
        <f t="shared" si="33"/>
        <v>83</v>
      </c>
      <c r="AE26" s="11">
        <f t="shared" si="33"/>
        <v>87</v>
      </c>
      <c r="AF26" s="95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54"/>
    </row>
    <row r="27" spans="2:43" ht="11.25" customHeight="1">
      <c r="B27" s="128">
        <f t="shared" si="17"/>
        <v>4375.641948501214</v>
      </c>
      <c r="C27" s="155" t="str">
        <f t="shared" si="18"/>
        <v>+5</v>
      </c>
      <c r="D27" s="159" t="str">
        <f ca="1">IF($I$5&gt;=6,CONCATENATE("×",ROUNDUP(100/OFFSET($F$21,$I$5,0,1,1)*F26/100,0),"個"),"---")</f>
        <v>×12個</v>
      </c>
      <c r="E27" s="138">
        <f ca="1" t="shared" si="19"/>
        <v>59</v>
      </c>
      <c r="F27" s="142">
        <f t="shared" si="34"/>
        <v>30.116342025000005</v>
      </c>
      <c r="G27" s="102"/>
      <c r="H27" s="8" t="s">
        <v>4</v>
      </c>
      <c r="I27" s="107">
        <f t="shared" si="22"/>
        <v>5480.974430944809</v>
      </c>
      <c r="J27" s="111">
        <f t="shared" si="23"/>
        <v>4883.257499231432</v>
      </c>
      <c r="K27" s="108">
        <f t="shared" si="24"/>
        <v>4682.318395501351</v>
      </c>
      <c r="L27" s="111">
        <f t="shared" si="25"/>
        <v>4520.765624313778</v>
      </c>
      <c r="M27" s="108">
        <f t="shared" si="26"/>
        <v>4375.641948501214</v>
      </c>
      <c r="N27" s="111">
        <f t="shared" si="27"/>
        <v>4809.078628412445</v>
      </c>
      <c r="O27" s="108">
        <f t="shared" si="28"/>
        <v>5202.505768639563</v>
      </c>
      <c r="P27" s="111">
        <f t="shared" si="29"/>
        <v>6443.571690611348</v>
      </c>
      <c r="Q27" s="108">
        <f t="shared" si="30"/>
        <v>8623.822634615834</v>
      </c>
      <c r="R27" s="121">
        <f t="shared" si="31"/>
        <v>12977.035937019646</v>
      </c>
      <c r="T27" s="47">
        <f t="shared" si="32"/>
        <v>40</v>
      </c>
      <c r="U27" s="8" t="s">
        <v>4</v>
      </c>
      <c r="V27" s="35">
        <f t="shared" si="33"/>
        <v>44</v>
      </c>
      <c r="W27" s="20">
        <f t="shared" si="33"/>
        <v>50</v>
      </c>
      <c r="X27" s="19">
        <f t="shared" si="33"/>
        <v>53</v>
      </c>
      <c r="Y27" s="20">
        <f t="shared" si="33"/>
        <v>56</v>
      </c>
      <c r="Z27" s="19">
        <f t="shared" si="33"/>
        <v>59</v>
      </c>
      <c r="AA27" s="14">
        <f t="shared" si="33"/>
        <v>62</v>
      </c>
      <c r="AB27" s="15">
        <f t="shared" si="33"/>
        <v>65</v>
      </c>
      <c r="AC27" s="14">
        <f t="shared" si="33"/>
        <v>68</v>
      </c>
      <c r="AD27" s="14">
        <f t="shared" si="33"/>
        <v>74</v>
      </c>
      <c r="AE27" s="34">
        <f t="shared" si="33"/>
        <v>80</v>
      </c>
      <c r="AF27" s="95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54"/>
    </row>
    <row r="28" spans="2:43" ht="11.25" customHeight="1">
      <c r="B28" s="127">
        <f t="shared" si="17"/>
        <v>10142.72065754946</v>
      </c>
      <c r="C28" s="156" t="str">
        <f t="shared" si="18"/>
        <v>+7</v>
      </c>
      <c r="D28" s="159" t="str">
        <f ca="1">IF($I$5&gt;=7,CONCATENATE("×",ROUNDUP(100/OFFSET($F$21,$I$5,0,1,1)*F27/100,0),"個"),"---")</f>
        <v>×7個</v>
      </c>
      <c r="E28" s="139">
        <f ca="1" t="shared" si="19"/>
        <v>53</v>
      </c>
      <c r="F28" s="142">
        <f t="shared" si="34"/>
        <v>15.961661273250002</v>
      </c>
      <c r="G28" s="102"/>
      <c r="H28" s="3" t="s">
        <v>5</v>
      </c>
      <c r="I28" s="112">
        <f t="shared" si="22"/>
        <v>17622.567794004855</v>
      </c>
      <c r="J28" s="110">
        <f t="shared" si="23"/>
        <v>13441.339237882466</v>
      </c>
      <c r="K28" s="103">
        <f t="shared" si="24"/>
        <v>12096.32959054382</v>
      </c>
      <c r="L28" s="110">
        <f t="shared" si="25"/>
        <v>11038.1510939054</v>
      </c>
      <c r="M28" s="103">
        <f t="shared" si="26"/>
        <v>10168.093218891587</v>
      </c>
      <c r="N28" s="110">
        <f t="shared" si="27"/>
        <v>10154.371323471865</v>
      </c>
      <c r="O28" s="103">
        <f t="shared" si="28"/>
        <v>10142.72065754946</v>
      </c>
      <c r="P28" s="110">
        <f t="shared" si="29"/>
        <v>11185.336751756515</v>
      </c>
      <c r="Q28" s="103">
        <f t="shared" si="30"/>
        <v>12885.602997694175</v>
      </c>
      <c r="R28" s="120">
        <f t="shared" si="31"/>
        <v>16952.93417602906</v>
      </c>
      <c r="T28" s="47">
        <f t="shared" si="32"/>
        <v>20</v>
      </c>
      <c r="U28" s="3" t="s">
        <v>5</v>
      </c>
      <c r="V28" s="42">
        <f t="shared" si="33"/>
        <v>25</v>
      </c>
      <c r="W28" s="26">
        <f t="shared" si="33"/>
        <v>33</v>
      </c>
      <c r="X28" s="25">
        <f t="shared" si="33"/>
        <v>37</v>
      </c>
      <c r="Y28" s="21">
        <f t="shared" si="33"/>
        <v>41</v>
      </c>
      <c r="Z28" s="22">
        <f t="shared" si="33"/>
        <v>45</v>
      </c>
      <c r="AA28" s="21">
        <f t="shared" si="33"/>
        <v>49</v>
      </c>
      <c r="AB28" s="22">
        <f t="shared" si="33"/>
        <v>53</v>
      </c>
      <c r="AC28" s="21">
        <f t="shared" si="33"/>
        <v>57</v>
      </c>
      <c r="AD28" s="13">
        <f t="shared" si="33"/>
        <v>65</v>
      </c>
      <c r="AE28" s="12">
        <f t="shared" si="33"/>
        <v>73</v>
      </c>
      <c r="AF28" s="95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54"/>
    </row>
    <row r="29" spans="2:43" ht="11.25" customHeight="1">
      <c r="B29" s="128">
        <f t="shared" si="17"/>
        <v>23376.39778107349</v>
      </c>
      <c r="C29" s="155" t="str">
        <f t="shared" si="18"/>
        <v>+9</v>
      </c>
      <c r="D29" s="159" t="str">
        <f ca="1">IF($I$5&gt;=8,CONCATENATE("×",ROUNDUP(100/OFFSET($F$21,$I$5,0,1,1)*F28/100,0),"個"),"---")</f>
        <v>×4個</v>
      </c>
      <c r="E29" s="138">
        <f ca="1" t="shared" si="19"/>
        <v>60.5</v>
      </c>
      <c r="F29" s="142">
        <f t="shared" si="34"/>
        <v>9.656805070316251</v>
      </c>
      <c r="G29" s="102"/>
      <c r="H29" s="8" t="s">
        <v>6</v>
      </c>
      <c r="I29" s="107">
        <f t="shared" si="22"/>
        <v>65630.45585515781</v>
      </c>
      <c r="J29" s="111">
        <f t="shared" si="23"/>
        <v>41643.75778591616</v>
      </c>
      <c r="K29" s="108">
        <f t="shared" si="24"/>
        <v>35319.72640534297</v>
      </c>
      <c r="L29" s="111">
        <f t="shared" si="25"/>
        <v>30724.539276267045</v>
      </c>
      <c r="M29" s="108">
        <f t="shared" si="26"/>
        <v>27217.68594091963</v>
      </c>
      <c r="N29" s="111">
        <f t="shared" si="27"/>
        <v>25276.989782469318</v>
      </c>
      <c r="O29" s="108">
        <f t="shared" si="28"/>
        <v>23707.91629265843</v>
      </c>
      <c r="P29" s="111">
        <f t="shared" si="29"/>
        <v>23578.09836417371</v>
      </c>
      <c r="Q29" s="108">
        <f t="shared" si="30"/>
        <v>23376.39778107349</v>
      </c>
      <c r="R29" s="121">
        <f t="shared" si="31"/>
        <v>26104.634039639514</v>
      </c>
      <c r="T29" s="47">
        <f t="shared" si="32"/>
        <v>10</v>
      </c>
      <c r="U29" s="8" t="s">
        <v>6</v>
      </c>
      <c r="V29" s="49">
        <f t="shared" si="33"/>
        <v>15.5</v>
      </c>
      <c r="W29" s="28">
        <f t="shared" si="33"/>
        <v>24.5</v>
      </c>
      <c r="X29" s="27">
        <f t="shared" si="33"/>
        <v>29</v>
      </c>
      <c r="Y29" s="28">
        <f t="shared" si="33"/>
        <v>33.5</v>
      </c>
      <c r="Z29" s="27">
        <f t="shared" si="33"/>
        <v>38</v>
      </c>
      <c r="AA29" s="20">
        <f t="shared" si="33"/>
        <v>42.5</v>
      </c>
      <c r="AB29" s="19">
        <f t="shared" si="33"/>
        <v>47</v>
      </c>
      <c r="AC29" s="20">
        <f t="shared" si="33"/>
        <v>51.5</v>
      </c>
      <c r="AD29" s="14">
        <f t="shared" si="33"/>
        <v>60.5</v>
      </c>
      <c r="AE29" s="15">
        <f t="shared" si="33"/>
        <v>69.5</v>
      </c>
      <c r="AF29" s="95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54"/>
    </row>
    <row r="30" spans="2:43" ht="11.25" customHeight="1">
      <c r="B30" s="128">
        <f t="shared" si="17"/>
        <v>46312.02624512692</v>
      </c>
      <c r="C30" s="155" t="str">
        <f t="shared" si="18"/>
        <v>+10</v>
      </c>
      <c r="D30" s="159" t="str">
        <f ca="1">IF($I$5&gt;=9,CONCATENATE("×",ROUNDUP(100/OFFSET($F$21,$I$5,0,1,1)*F29/100,0),"個"),"---")</f>
        <v>×3個</v>
      </c>
      <c r="E30" s="138">
        <f ca="1" t="shared" si="19"/>
        <v>67.75</v>
      </c>
      <c r="F30" s="142">
        <f t="shared" si="34"/>
        <v>6.542485435139261</v>
      </c>
      <c r="G30" s="102"/>
      <c r="H30" s="8" t="s">
        <v>7</v>
      </c>
      <c r="I30" s="107">
        <f t="shared" si="22"/>
        <v>217733.93284719525</v>
      </c>
      <c r="J30" s="111">
        <f t="shared" si="23"/>
        <v>115735.29768431353</v>
      </c>
      <c r="K30" s="108">
        <f t="shared" si="24"/>
        <v>93905.59112429395</v>
      </c>
      <c r="L30" s="111">
        <f t="shared" si="25"/>
        <v>79080.32867587727</v>
      </c>
      <c r="M30" s="108">
        <f t="shared" si="26"/>
        <v>68337.38487267678</v>
      </c>
      <c r="N30" s="111">
        <f t="shared" si="27"/>
        <v>61086.36377343564</v>
      </c>
      <c r="O30" s="108">
        <f t="shared" si="28"/>
        <v>55400.90404789429</v>
      </c>
      <c r="P30" s="111">
        <f t="shared" si="29"/>
        <v>52054.14929450972</v>
      </c>
      <c r="Q30" s="108">
        <f t="shared" si="30"/>
        <v>46998.107778666934</v>
      </c>
      <c r="R30" s="121">
        <f t="shared" si="31"/>
        <v>46312.02624512692</v>
      </c>
      <c r="T30" s="47">
        <f t="shared" si="32"/>
        <v>5</v>
      </c>
      <c r="U30" s="8" t="s">
        <v>7</v>
      </c>
      <c r="V30" s="49">
        <f t="shared" si="33"/>
        <v>10.75</v>
      </c>
      <c r="W30" s="28">
        <f t="shared" si="33"/>
        <v>20.25</v>
      </c>
      <c r="X30" s="27">
        <f t="shared" si="33"/>
        <v>25</v>
      </c>
      <c r="Y30" s="28">
        <f t="shared" si="33"/>
        <v>29.75</v>
      </c>
      <c r="Z30" s="27">
        <f t="shared" si="33"/>
        <v>34.5</v>
      </c>
      <c r="AA30" s="28">
        <f t="shared" si="33"/>
        <v>39.25</v>
      </c>
      <c r="AB30" s="19">
        <f t="shared" si="33"/>
        <v>44</v>
      </c>
      <c r="AC30" s="20">
        <f t="shared" si="33"/>
        <v>48.75</v>
      </c>
      <c r="AD30" s="20">
        <f t="shared" si="33"/>
        <v>58.25</v>
      </c>
      <c r="AE30" s="15">
        <f t="shared" si="33"/>
        <v>67.75</v>
      </c>
      <c r="AF30" s="95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54"/>
    </row>
    <row r="31" spans="2:43" ht="11.25" customHeight="1" thickBot="1">
      <c r="B31" s="129">
        <f t="shared" si="17"/>
        <v>82290.94885625291</v>
      </c>
      <c r="C31" s="157" t="str">
        <f t="shared" si="18"/>
        <v>+10</v>
      </c>
      <c r="D31" s="167" t="str">
        <f ca="1">IF($I$5&gt;=10,CONCATENATE("×",ROUNDUP(100/OFFSET($F$21,$I$5,0,1,1)*F30/100,0),"個"),"---")</f>
        <v>×2個</v>
      </c>
      <c r="E31" s="140">
        <f ca="1" t="shared" si="19"/>
        <v>66</v>
      </c>
      <c r="F31" s="143">
        <f t="shared" si="34"/>
        <v>4.318040387191912</v>
      </c>
      <c r="G31" s="102"/>
      <c r="H31" s="4" t="s">
        <v>8</v>
      </c>
      <c r="I31" s="113">
        <f t="shared" si="22"/>
        <v>772367.1040854487</v>
      </c>
      <c r="J31" s="114">
        <f t="shared" si="23"/>
        <v>289825.16403204325</v>
      </c>
      <c r="K31" s="105">
        <f t="shared" si="24"/>
        <v>221009.64878631866</v>
      </c>
      <c r="L31" s="114">
        <f t="shared" si="25"/>
        <v>178700.10094279583</v>
      </c>
      <c r="M31" s="105">
        <f t="shared" si="26"/>
        <v>150038.7943391191</v>
      </c>
      <c r="N31" s="114">
        <f t="shared" si="27"/>
        <v>130311.18401424144</v>
      </c>
      <c r="O31" s="105">
        <f t="shared" si="28"/>
        <v>115395.1859637242</v>
      </c>
      <c r="P31" s="114">
        <f t="shared" si="29"/>
        <v>105026.14401114547</v>
      </c>
      <c r="Q31" s="105">
        <f t="shared" si="30"/>
        <v>89842.90400915522</v>
      </c>
      <c r="R31" s="122">
        <f t="shared" si="31"/>
        <v>82290.94885625291</v>
      </c>
      <c r="T31" s="48">
        <f t="shared" si="32"/>
        <v>0</v>
      </c>
      <c r="U31" s="4" t="s">
        <v>8</v>
      </c>
      <c r="V31" s="51">
        <f t="shared" si="33"/>
        <v>6</v>
      </c>
      <c r="W31" s="52">
        <f t="shared" si="33"/>
        <v>16</v>
      </c>
      <c r="X31" s="29">
        <f t="shared" si="33"/>
        <v>21</v>
      </c>
      <c r="Y31" s="30">
        <f t="shared" si="33"/>
        <v>26</v>
      </c>
      <c r="Z31" s="29">
        <f t="shared" si="33"/>
        <v>31</v>
      </c>
      <c r="AA31" s="30">
        <f t="shared" si="33"/>
        <v>36</v>
      </c>
      <c r="AB31" s="23">
        <f t="shared" si="33"/>
        <v>41</v>
      </c>
      <c r="AC31" s="24">
        <f t="shared" si="33"/>
        <v>46</v>
      </c>
      <c r="AD31" s="24">
        <f t="shared" si="33"/>
        <v>56</v>
      </c>
      <c r="AE31" s="92">
        <f t="shared" si="33"/>
        <v>66</v>
      </c>
      <c r="AF31" s="95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54"/>
    </row>
    <row r="32" spans="2:43" ht="9" customHeight="1" thickBot="1">
      <c r="B32" s="54"/>
      <c r="C32" s="54"/>
      <c r="D32" s="158"/>
      <c r="E32" s="54"/>
      <c r="F32" s="130"/>
      <c r="G32" s="102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54"/>
    </row>
    <row r="33" spans="2:43" ht="11.25" customHeight="1" thickBot="1">
      <c r="B33" s="124" t="s">
        <v>22</v>
      </c>
      <c r="C33" s="54"/>
      <c r="D33" s="158"/>
      <c r="E33" s="54"/>
      <c r="F33" s="130"/>
      <c r="G33" s="102"/>
      <c r="H33" s="162" t="s">
        <v>35</v>
      </c>
      <c r="I33" s="163"/>
      <c r="T33" s="151" t="s">
        <v>22</v>
      </c>
      <c r="U33" s="68">
        <v>3</v>
      </c>
      <c r="AF33" s="54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54"/>
    </row>
    <row r="34" spans="2:43" ht="11.25" customHeight="1" thickBot="1">
      <c r="B34" s="126" t="s">
        <v>30</v>
      </c>
      <c r="C34" s="136" t="s">
        <v>31</v>
      </c>
      <c r="D34" s="126" t="s">
        <v>38</v>
      </c>
      <c r="E34" s="125" t="s">
        <v>33</v>
      </c>
      <c r="F34" s="116" t="s">
        <v>34</v>
      </c>
      <c r="G34" s="102"/>
      <c r="H34" s="124" t="s">
        <v>24</v>
      </c>
      <c r="I34" s="36" t="s">
        <v>28</v>
      </c>
      <c r="J34" s="10" t="s">
        <v>11</v>
      </c>
      <c r="K34" s="6" t="s">
        <v>12</v>
      </c>
      <c r="L34" s="10" t="s">
        <v>13</v>
      </c>
      <c r="M34" s="6" t="s">
        <v>14</v>
      </c>
      <c r="N34" s="10" t="s">
        <v>15</v>
      </c>
      <c r="O34" s="6" t="s">
        <v>16</v>
      </c>
      <c r="P34" s="10" t="s">
        <v>17</v>
      </c>
      <c r="Q34" s="6" t="s">
        <v>18</v>
      </c>
      <c r="R34" s="123" t="s">
        <v>19</v>
      </c>
      <c r="S34" s="132"/>
      <c r="T34" s="124" t="s">
        <v>32</v>
      </c>
      <c r="U34" s="124" t="s">
        <v>24</v>
      </c>
      <c r="V34" s="36" t="s">
        <v>10</v>
      </c>
      <c r="W34" s="10" t="s">
        <v>11</v>
      </c>
      <c r="X34" s="6" t="s">
        <v>12</v>
      </c>
      <c r="Y34" s="10" t="s">
        <v>13</v>
      </c>
      <c r="Z34" s="6" t="s">
        <v>14</v>
      </c>
      <c r="AA34" s="10" t="s">
        <v>15</v>
      </c>
      <c r="AB34" s="6" t="s">
        <v>16</v>
      </c>
      <c r="AC34" s="10" t="s">
        <v>17</v>
      </c>
      <c r="AD34" s="10" t="s">
        <v>18</v>
      </c>
      <c r="AE34" s="7" t="s">
        <v>19</v>
      </c>
      <c r="AF34" s="54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54"/>
    </row>
    <row r="35" spans="2:43" ht="11.25" customHeight="1">
      <c r="B35" s="127">
        <f aca="true" t="shared" si="35" ref="B35:B44">MIN(I35:R35)</f>
        <v>1030</v>
      </c>
      <c r="C35" s="154" t="str">
        <f aca="true" t="shared" si="36" ref="C35:C44">CONCATENATE("+",MATCH(B35,I35:R35,0))</f>
        <v>+1</v>
      </c>
      <c r="D35" s="168" t="str">
        <f ca="1">IF($I$5&gt;=1,CONCATENATE("×",ROUNDUP(100/OFFSET(F34,$I$5,0,1,1),0),"個"),"---")</f>
        <v>×32個</v>
      </c>
      <c r="E35" s="137">
        <f aca="true" ca="1" t="shared" si="37" ref="E35:E44">OFFSET(U35,0,MATCH(B35,I35:R35,0),1,1)</f>
        <v>100</v>
      </c>
      <c r="F35" s="144">
        <f>E35</f>
        <v>100</v>
      </c>
      <c r="G35" s="102"/>
      <c r="H35" s="3" t="s">
        <v>9</v>
      </c>
      <c r="I35" s="112">
        <f aca="true" t="shared" si="38" ref="I35:R35">($I$4+I$3)*100/V35</f>
        <v>1030</v>
      </c>
      <c r="J35" s="110">
        <f t="shared" si="38"/>
        <v>1060</v>
      </c>
      <c r="K35" s="103">
        <f t="shared" si="38"/>
        <v>1100</v>
      </c>
      <c r="L35" s="110">
        <f t="shared" si="38"/>
        <v>1150</v>
      </c>
      <c r="M35" s="103">
        <f t="shared" si="38"/>
        <v>1200</v>
      </c>
      <c r="N35" s="110">
        <f t="shared" si="38"/>
        <v>1600</v>
      </c>
      <c r="O35" s="103">
        <f t="shared" si="38"/>
        <v>2000</v>
      </c>
      <c r="P35" s="110">
        <f t="shared" si="38"/>
        <v>3000</v>
      </c>
      <c r="Q35" s="103">
        <f t="shared" si="38"/>
        <v>5000</v>
      </c>
      <c r="R35" s="120">
        <f t="shared" si="38"/>
        <v>9000</v>
      </c>
      <c r="T35" s="47">
        <f>T9</f>
        <v>100</v>
      </c>
      <c r="U35" s="3" t="s">
        <v>9</v>
      </c>
      <c r="V35" s="37">
        <f>IF(V9+$U$33&gt;100,100,V9+$U$33)</f>
        <v>100</v>
      </c>
      <c r="W35" s="9">
        <f aca="true" t="shared" si="39" ref="W35:AE35">IF(W9+$U$33&gt;100,100,W9+$U$33)</f>
        <v>100</v>
      </c>
      <c r="X35" s="1">
        <f t="shared" si="39"/>
        <v>100</v>
      </c>
      <c r="Y35" s="9">
        <f t="shared" si="39"/>
        <v>100</v>
      </c>
      <c r="Z35" s="1">
        <f t="shared" si="39"/>
        <v>100</v>
      </c>
      <c r="AA35" s="9">
        <f t="shared" si="39"/>
        <v>100</v>
      </c>
      <c r="AB35" s="1">
        <f t="shared" si="39"/>
        <v>100</v>
      </c>
      <c r="AC35" s="9">
        <f t="shared" si="39"/>
        <v>100</v>
      </c>
      <c r="AD35" s="9">
        <f t="shared" si="39"/>
        <v>100</v>
      </c>
      <c r="AE35" s="2">
        <f t="shared" si="39"/>
        <v>100</v>
      </c>
      <c r="AF35" s="54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54"/>
    </row>
    <row r="36" spans="2:43" ht="11.25" customHeight="1">
      <c r="B36" s="128">
        <f t="shared" si="35"/>
        <v>1078.8804071246818</v>
      </c>
      <c r="C36" s="155" t="str">
        <f t="shared" si="36"/>
        <v>+1</v>
      </c>
      <c r="D36" s="159" t="str">
        <f ca="1">IF($I$5&gt;=2,CONCATENATE("×",ROUNDUP(100/OFFSET($F$34,$I$5,0,1,1)*F35/100,0),"個"),"---")</f>
        <v>×32個</v>
      </c>
      <c r="E36" s="138">
        <f ca="1" t="shared" si="37"/>
        <v>98.25</v>
      </c>
      <c r="F36" s="142">
        <f>F35*E36/100</f>
        <v>98.25</v>
      </c>
      <c r="G36" s="102"/>
      <c r="H36" s="8" t="s">
        <v>0</v>
      </c>
      <c r="I36" s="107">
        <f aca="true" t="shared" si="40" ref="I36:I44">($B35+I$3)*100/V36</f>
        <v>1078.8804071246818</v>
      </c>
      <c r="J36" s="111">
        <f aca="true" t="shared" si="41" ref="J36:J44">($B35+J$3)*100/W36</f>
        <v>1103.7974683544303</v>
      </c>
      <c r="K36" s="108">
        <f aca="true" t="shared" si="42" ref="K36:K44">($B35+K$3)*100/X36</f>
        <v>1141.4141414141413</v>
      </c>
      <c r="L36" s="111">
        <f aca="true" t="shared" si="43" ref="L36:L44">($B35+L$3)*100/Y36</f>
        <v>1188.9168765743073</v>
      </c>
      <c r="M36" s="108">
        <f aca="true" t="shared" si="44" ref="M36:M44">($B35+M$3)*100/Z36</f>
        <v>1236.180904522613</v>
      </c>
      <c r="N36" s="111">
        <f aca="true" t="shared" si="45" ref="N36:N44">($B35+N$3)*100/AA36</f>
        <v>1634.0852130325814</v>
      </c>
      <c r="O36" s="108">
        <f aca="true" t="shared" si="46" ref="O36:O44">($B35+O$3)*100/AB36</f>
        <v>2030</v>
      </c>
      <c r="P36" s="111">
        <f aca="true" t="shared" si="47" ref="P36:P44">($B35+P$3)*100/AC36</f>
        <v>3030</v>
      </c>
      <c r="Q36" s="108">
        <f aca="true" t="shared" si="48" ref="Q36:Q44">($B35+Q$3)*100/AD36</f>
        <v>5030</v>
      </c>
      <c r="R36" s="121">
        <f aca="true" t="shared" si="49" ref="R36:R44">($B35+R$3)*100/AE36</f>
        <v>9030</v>
      </c>
      <c r="T36" s="47">
        <f aca="true" t="shared" si="50" ref="T36:T44">T10</f>
        <v>95</v>
      </c>
      <c r="U36" s="8" t="s">
        <v>0</v>
      </c>
      <c r="V36" s="32">
        <f aca="true" t="shared" si="51" ref="V36:AE44">IF(V10+$U$33&gt;100,100,V10+$U$33)</f>
        <v>98.25</v>
      </c>
      <c r="W36" s="33">
        <f t="shared" si="51"/>
        <v>98.75</v>
      </c>
      <c r="X36" s="34">
        <f t="shared" si="51"/>
        <v>99</v>
      </c>
      <c r="Y36" s="33">
        <f t="shared" si="51"/>
        <v>99.25</v>
      </c>
      <c r="Z36" s="34">
        <f t="shared" si="51"/>
        <v>99.5</v>
      </c>
      <c r="AA36" s="33">
        <f t="shared" si="51"/>
        <v>99.75</v>
      </c>
      <c r="AB36" s="45">
        <f t="shared" si="51"/>
        <v>100</v>
      </c>
      <c r="AC36" s="44">
        <f t="shared" si="51"/>
        <v>100</v>
      </c>
      <c r="AD36" s="44">
        <f t="shared" si="51"/>
        <v>100</v>
      </c>
      <c r="AE36" s="46">
        <f t="shared" si="51"/>
        <v>100</v>
      </c>
      <c r="AF36" s="54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54"/>
    </row>
    <row r="37" spans="2:43" ht="11.25" customHeight="1">
      <c r="B37" s="127">
        <f t="shared" si="35"/>
        <v>1185.96834986597</v>
      </c>
      <c r="C37" s="156" t="str">
        <f t="shared" si="36"/>
        <v>+1</v>
      </c>
      <c r="D37" s="159" t="str">
        <f ca="1">IF($I$5&gt;=3,CONCATENATE("×",ROUNDUP(100/OFFSET($F$34,$I$5,0,1,1)*F36/100,0),"個"),"---")</f>
        <v>×32個</v>
      </c>
      <c r="E37" s="139">
        <f ca="1" t="shared" si="37"/>
        <v>93.5</v>
      </c>
      <c r="F37" s="142">
        <f aca="true" t="shared" si="52" ref="F37:F44">F36*E37/100</f>
        <v>91.86375</v>
      </c>
      <c r="G37" s="102"/>
      <c r="H37" s="3" t="s">
        <v>1</v>
      </c>
      <c r="I37" s="112">
        <f t="shared" si="40"/>
        <v>1185.96834986597</v>
      </c>
      <c r="J37" s="110">
        <f t="shared" si="41"/>
        <v>1205.1644519837903</v>
      </c>
      <c r="K37" s="103">
        <f t="shared" si="42"/>
        <v>1240.9267443417702</v>
      </c>
      <c r="L37" s="110">
        <f t="shared" si="43"/>
        <v>1286.7857666227035</v>
      </c>
      <c r="M37" s="103">
        <f t="shared" si="44"/>
        <v>1332.1670907548769</v>
      </c>
      <c r="N37" s="110">
        <f t="shared" si="45"/>
        <v>1739.7724426162506</v>
      </c>
      <c r="O37" s="103">
        <f t="shared" si="46"/>
        <v>2143.1756774481255</v>
      </c>
      <c r="P37" s="110">
        <f t="shared" si="47"/>
        <v>3157.8260585894177</v>
      </c>
      <c r="Q37" s="103">
        <f t="shared" si="48"/>
        <v>5156.223763578357</v>
      </c>
      <c r="R37" s="120">
        <f t="shared" si="49"/>
        <v>9124.502921733349</v>
      </c>
      <c r="T37" s="47">
        <f t="shared" si="50"/>
        <v>90</v>
      </c>
      <c r="U37" s="3" t="s">
        <v>1</v>
      </c>
      <c r="V37" s="39">
        <f t="shared" si="51"/>
        <v>93.5</v>
      </c>
      <c r="W37" s="31">
        <f t="shared" si="51"/>
        <v>94.5</v>
      </c>
      <c r="X37" s="11">
        <f t="shared" si="51"/>
        <v>95</v>
      </c>
      <c r="Y37" s="31">
        <f t="shared" si="51"/>
        <v>95.5</v>
      </c>
      <c r="Z37" s="11">
        <f t="shared" si="51"/>
        <v>96</v>
      </c>
      <c r="AA37" s="31">
        <f t="shared" si="51"/>
        <v>96.5</v>
      </c>
      <c r="AB37" s="11">
        <f t="shared" si="51"/>
        <v>97</v>
      </c>
      <c r="AC37" s="31">
        <f t="shared" si="51"/>
        <v>97.5</v>
      </c>
      <c r="AD37" s="31">
        <f t="shared" si="51"/>
        <v>98.5</v>
      </c>
      <c r="AE37" s="40">
        <f t="shared" si="51"/>
        <v>99.5</v>
      </c>
      <c r="AF37" s="54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54"/>
    </row>
    <row r="38" spans="2:43" ht="11.25" customHeight="1">
      <c r="B38" s="128">
        <f t="shared" si="35"/>
        <v>1447.5813688880594</v>
      </c>
      <c r="C38" s="155" t="str">
        <f t="shared" si="36"/>
        <v>+1</v>
      </c>
      <c r="D38" s="159" t="str">
        <f ca="1">IF($I$5&gt;=4,CONCATENATE("×",ROUNDUP(100/OFFSET($F$34,$I$5,0,1,1)*F37/100,0),"個"),"---")</f>
        <v>×30個</v>
      </c>
      <c r="E38" s="138">
        <f ca="1" t="shared" si="37"/>
        <v>84</v>
      </c>
      <c r="F38" s="142">
        <f t="shared" si="52"/>
        <v>77.16555</v>
      </c>
      <c r="G38" s="102"/>
      <c r="H38" s="8" t="s">
        <v>3</v>
      </c>
      <c r="I38" s="107">
        <f t="shared" si="40"/>
        <v>1447.5813688880594</v>
      </c>
      <c r="J38" s="111">
        <f t="shared" si="41"/>
        <v>1448.8004068208952</v>
      </c>
      <c r="K38" s="108">
        <f t="shared" si="42"/>
        <v>1478.1245400758276</v>
      </c>
      <c r="L38" s="111">
        <f t="shared" si="43"/>
        <v>1518.1458521204202</v>
      </c>
      <c r="M38" s="108">
        <f t="shared" si="44"/>
        <v>1557.2678088381683</v>
      </c>
      <c r="N38" s="111">
        <f t="shared" si="45"/>
        <v>1984.4092776288553</v>
      </c>
      <c r="O38" s="108">
        <f t="shared" si="46"/>
        <v>2402.163021830736</v>
      </c>
      <c r="P38" s="111">
        <f t="shared" si="47"/>
        <v>3463.009075941271</v>
      </c>
      <c r="Q38" s="108">
        <f t="shared" si="48"/>
        <v>5516.987606240393</v>
      </c>
      <c r="R38" s="121">
        <f t="shared" si="49"/>
        <v>9568.717031110386</v>
      </c>
      <c r="T38" s="47">
        <f t="shared" si="50"/>
        <v>80</v>
      </c>
      <c r="U38" s="8" t="s">
        <v>3</v>
      </c>
      <c r="V38" s="32">
        <f t="shared" si="51"/>
        <v>84</v>
      </c>
      <c r="W38" s="33">
        <f t="shared" si="51"/>
        <v>86</v>
      </c>
      <c r="X38" s="34">
        <f t="shared" si="51"/>
        <v>87</v>
      </c>
      <c r="Y38" s="33">
        <f t="shared" si="51"/>
        <v>88</v>
      </c>
      <c r="Z38" s="34">
        <f t="shared" si="51"/>
        <v>89</v>
      </c>
      <c r="AA38" s="33">
        <f t="shared" si="51"/>
        <v>90</v>
      </c>
      <c r="AB38" s="34">
        <f t="shared" si="51"/>
        <v>91</v>
      </c>
      <c r="AC38" s="33">
        <f t="shared" si="51"/>
        <v>92</v>
      </c>
      <c r="AD38" s="33">
        <f t="shared" si="51"/>
        <v>94</v>
      </c>
      <c r="AE38" s="38">
        <f t="shared" si="51"/>
        <v>96</v>
      </c>
      <c r="AF38" s="54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54"/>
    </row>
    <row r="39" spans="2:43" ht="11.25" customHeight="1">
      <c r="B39" s="127">
        <f t="shared" si="35"/>
        <v>2179.692068856422</v>
      </c>
      <c r="C39" s="156" t="str">
        <f t="shared" si="36"/>
        <v>+3</v>
      </c>
      <c r="D39" s="159" t="str">
        <f ca="1">IF($I$5&gt;=5,CONCATENATE("×",ROUNDUP(100/OFFSET($F$34,$I$5,0,1,1)*F38/100,0),"個"),"---")</f>
        <v>×25個</v>
      </c>
      <c r="E39" s="139">
        <f ca="1" t="shared" si="37"/>
        <v>71</v>
      </c>
      <c r="F39" s="142">
        <f t="shared" si="52"/>
        <v>54.7875405</v>
      </c>
      <c r="G39" s="102"/>
      <c r="H39" s="3" t="s">
        <v>2</v>
      </c>
      <c r="I39" s="112">
        <f t="shared" si="40"/>
        <v>2273.20210598163</v>
      </c>
      <c r="J39" s="110">
        <f t="shared" si="41"/>
        <v>2184.900534620376</v>
      </c>
      <c r="K39" s="103">
        <f t="shared" si="42"/>
        <v>2179.692068856422</v>
      </c>
      <c r="L39" s="110">
        <f t="shared" si="43"/>
        <v>2188.46762861378</v>
      </c>
      <c r="M39" s="103">
        <f t="shared" si="44"/>
        <v>2196.775158517413</v>
      </c>
      <c r="N39" s="110">
        <f t="shared" si="45"/>
        <v>2659.196582971506</v>
      </c>
      <c r="O39" s="103">
        <f t="shared" si="46"/>
        <v>3098.2042644152652</v>
      </c>
      <c r="P39" s="110">
        <f t="shared" si="47"/>
        <v>4256.273294923531</v>
      </c>
      <c r="Q39" s="103">
        <f t="shared" si="48"/>
        <v>6408.919257515364</v>
      </c>
      <c r="R39" s="120">
        <f t="shared" si="49"/>
        <v>10615.259965042764</v>
      </c>
      <c r="T39" s="47">
        <f t="shared" si="50"/>
        <v>60</v>
      </c>
      <c r="U39" s="3" t="s">
        <v>2</v>
      </c>
      <c r="V39" s="41">
        <f t="shared" si="51"/>
        <v>65</v>
      </c>
      <c r="W39" s="13">
        <f t="shared" si="51"/>
        <v>69</v>
      </c>
      <c r="X39" s="12">
        <f t="shared" si="51"/>
        <v>71</v>
      </c>
      <c r="Y39" s="13">
        <f t="shared" si="51"/>
        <v>73</v>
      </c>
      <c r="Z39" s="12">
        <f t="shared" si="51"/>
        <v>75</v>
      </c>
      <c r="AA39" s="13">
        <f t="shared" si="51"/>
        <v>77</v>
      </c>
      <c r="AB39" s="12">
        <f t="shared" si="51"/>
        <v>79</v>
      </c>
      <c r="AC39" s="31">
        <f t="shared" si="51"/>
        <v>81</v>
      </c>
      <c r="AD39" s="31">
        <f t="shared" si="51"/>
        <v>85</v>
      </c>
      <c r="AE39" s="40">
        <f t="shared" si="51"/>
        <v>89</v>
      </c>
      <c r="AF39" s="54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54"/>
    </row>
    <row r="40" spans="2:43" ht="11.25" customHeight="1">
      <c r="B40" s="128">
        <f t="shared" si="35"/>
        <v>3901.1345391088885</v>
      </c>
      <c r="C40" s="155" t="str">
        <f t="shared" si="36"/>
        <v>+5</v>
      </c>
      <c r="D40" s="159" t="str">
        <f ca="1">IF($I$5&gt;=6,CONCATENATE("×",ROUNDUP(100/OFFSET($F$34,$I$5,0,1,1)*F39/100,0),"個"),"---")</f>
        <v>×18個</v>
      </c>
      <c r="E40" s="138">
        <f ca="1" t="shared" si="37"/>
        <v>61</v>
      </c>
      <c r="F40" s="142">
        <f t="shared" si="52"/>
        <v>33.420399705</v>
      </c>
      <c r="G40" s="102"/>
      <c r="H40" s="8" t="s">
        <v>4</v>
      </c>
      <c r="I40" s="107">
        <f t="shared" si="40"/>
        <v>4803.678410557439</v>
      </c>
      <c r="J40" s="111">
        <f t="shared" si="41"/>
        <v>4307.100132416196</v>
      </c>
      <c r="K40" s="108">
        <f t="shared" si="42"/>
        <v>4144.89467064804</v>
      </c>
      <c r="L40" s="111">
        <f t="shared" si="43"/>
        <v>4016.7104635455553</v>
      </c>
      <c r="M40" s="108">
        <f t="shared" si="44"/>
        <v>3901.1345391088885</v>
      </c>
      <c r="N40" s="111">
        <f t="shared" si="45"/>
        <v>4343.268857588159</v>
      </c>
      <c r="O40" s="108">
        <f t="shared" si="46"/>
        <v>4745.809057994659</v>
      </c>
      <c r="P40" s="111">
        <f t="shared" si="47"/>
        <v>5970.98866979489</v>
      </c>
      <c r="Q40" s="108">
        <f t="shared" si="48"/>
        <v>8131.173774811083</v>
      </c>
      <c r="R40" s="121">
        <f t="shared" si="49"/>
        <v>12414.258620556613</v>
      </c>
      <c r="T40" s="47">
        <f t="shared" si="50"/>
        <v>40</v>
      </c>
      <c r="U40" s="8" t="s">
        <v>4</v>
      </c>
      <c r="V40" s="35">
        <f t="shared" si="51"/>
        <v>46</v>
      </c>
      <c r="W40" s="20">
        <f t="shared" si="51"/>
        <v>52</v>
      </c>
      <c r="X40" s="19">
        <f t="shared" si="51"/>
        <v>55</v>
      </c>
      <c r="Y40" s="20">
        <f t="shared" si="51"/>
        <v>58</v>
      </c>
      <c r="Z40" s="15">
        <f t="shared" si="51"/>
        <v>61</v>
      </c>
      <c r="AA40" s="14">
        <f t="shared" si="51"/>
        <v>64</v>
      </c>
      <c r="AB40" s="15">
        <f t="shared" si="51"/>
        <v>67</v>
      </c>
      <c r="AC40" s="14">
        <f t="shared" si="51"/>
        <v>70</v>
      </c>
      <c r="AD40" s="14">
        <f t="shared" si="51"/>
        <v>76</v>
      </c>
      <c r="AE40" s="38">
        <f t="shared" si="51"/>
        <v>82</v>
      </c>
      <c r="AF40" s="54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54"/>
    </row>
    <row r="41" spans="2:43" ht="11.25" customHeight="1">
      <c r="B41" s="127">
        <f t="shared" si="35"/>
        <v>8725.818168316784</v>
      </c>
      <c r="C41" s="156" t="str">
        <f t="shared" si="36"/>
        <v>+5</v>
      </c>
      <c r="D41" s="159" t="str">
        <f ca="1">IF($I$5&gt;=7,CONCATENATE("×",ROUNDUP(100/OFFSET($F$34,$I$5,0,1,1)*F40/100,0),"個"),"---")</f>
        <v>×11個</v>
      </c>
      <c r="E41" s="139">
        <f ca="1" t="shared" si="37"/>
        <v>47</v>
      </c>
      <c r="F41" s="142">
        <f t="shared" si="52"/>
        <v>15.70758786135</v>
      </c>
      <c r="G41" s="102"/>
      <c r="H41" s="3" t="s">
        <v>5</v>
      </c>
      <c r="I41" s="112">
        <f t="shared" si="40"/>
        <v>14559.757552255143</v>
      </c>
      <c r="J41" s="110">
        <f t="shared" si="41"/>
        <v>11317.527254596826</v>
      </c>
      <c r="K41" s="103">
        <f t="shared" si="42"/>
        <v>10259.319331048433</v>
      </c>
      <c r="L41" s="110">
        <f t="shared" si="43"/>
        <v>9421.243114206718</v>
      </c>
      <c r="M41" s="103">
        <f t="shared" si="44"/>
        <v>8725.818168316784</v>
      </c>
      <c r="N41" s="110">
        <f t="shared" si="45"/>
        <v>8825.753998252723</v>
      </c>
      <c r="O41" s="103">
        <f t="shared" si="46"/>
        <v>8911.153707470707</v>
      </c>
      <c r="P41" s="110">
        <f t="shared" si="47"/>
        <v>10001.922947642184</v>
      </c>
      <c r="Q41" s="103">
        <f t="shared" si="48"/>
        <v>11792.738118072968</v>
      </c>
      <c r="R41" s="120">
        <f t="shared" si="49"/>
        <v>15868.17938547852</v>
      </c>
      <c r="T41" s="47">
        <f t="shared" si="50"/>
        <v>20</v>
      </c>
      <c r="U41" s="3" t="s">
        <v>5</v>
      </c>
      <c r="V41" s="42">
        <f t="shared" si="51"/>
        <v>27</v>
      </c>
      <c r="W41" s="26">
        <f t="shared" si="51"/>
        <v>35</v>
      </c>
      <c r="X41" s="25">
        <f t="shared" si="51"/>
        <v>39</v>
      </c>
      <c r="Y41" s="21">
        <f t="shared" si="51"/>
        <v>43</v>
      </c>
      <c r="Z41" s="22">
        <f t="shared" si="51"/>
        <v>47</v>
      </c>
      <c r="AA41" s="21">
        <f t="shared" si="51"/>
        <v>51</v>
      </c>
      <c r="AB41" s="22">
        <f t="shared" si="51"/>
        <v>55</v>
      </c>
      <c r="AC41" s="21">
        <f t="shared" si="51"/>
        <v>59</v>
      </c>
      <c r="AD41" s="13">
        <f t="shared" si="51"/>
        <v>67</v>
      </c>
      <c r="AE41" s="17">
        <f t="shared" si="51"/>
        <v>75</v>
      </c>
      <c r="AF41" s="54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54"/>
    </row>
    <row r="42" spans="2:43" ht="11.25" customHeight="1">
      <c r="B42" s="128">
        <f t="shared" si="35"/>
        <v>19848.608506768946</v>
      </c>
      <c r="C42" s="155" t="str">
        <f t="shared" si="36"/>
        <v>+7</v>
      </c>
      <c r="D42" s="159" t="str">
        <f ca="1">IF($I$5&gt;=8,CONCATENATE("×",ROUNDUP(100/OFFSET($F$34,$I$5,0,1,1)*F41/100,0),"個"),"---")</f>
        <v>×5個</v>
      </c>
      <c r="E42" s="138">
        <f ca="1" t="shared" si="37"/>
        <v>49</v>
      </c>
      <c r="F42" s="142">
        <f t="shared" si="52"/>
        <v>7.6967180520615</v>
      </c>
      <c r="G42" s="102"/>
      <c r="H42" s="8" t="s">
        <v>6</v>
      </c>
      <c r="I42" s="107">
        <f t="shared" si="40"/>
        <v>50033.24667609591</v>
      </c>
      <c r="J42" s="111">
        <f t="shared" si="41"/>
        <v>33154.03082383692</v>
      </c>
      <c r="K42" s="108">
        <f t="shared" si="42"/>
        <v>28470.38118811866</v>
      </c>
      <c r="L42" s="111">
        <f t="shared" si="43"/>
        <v>25002.3046994839</v>
      </c>
      <c r="M42" s="108">
        <f t="shared" si="44"/>
        <v>22314.54542079196</v>
      </c>
      <c r="N42" s="111">
        <f t="shared" si="45"/>
        <v>20956.894760262436</v>
      </c>
      <c r="O42" s="108">
        <f t="shared" si="46"/>
        <v>19848.608506768946</v>
      </c>
      <c r="P42" s="111">
        <f t="shared" si="47"/>
        <v>20048.258258536043</v>
      </c>
      <c r="Q42" s="108">
        <f t="shared" si="48"/>
        <v>20361.309069306855</v>
      </c>
      <c r="R42" s="121">
        <f t="shared" si="49"/>
        <v>23392.75268296054</v>
      </c>
      <c r="T42" s="47">
        <f t="shared" si="50"/>
        <v>10</v>
      </c>
      <c r="U42" s="8" t="s">
        <v>6</v>
      </c>
      <c r="V42" s="49">
        <f t="shared" si="51"/>
        <v>17.5</v>
      </c>
      <c r="W42" s="28">
        <f t="shared" si="51"/>
        <v>26.5</v>
      </c>
      <c r="X42" s="27">
        <f t="shared" si="51"/>
        <v>31</v>
      </c>
      <c r="Y42" s="28">
        <f t="shared" si="51"/>
        <v>35.5</v>
      </c>
      <c r="Z42" s="19">
        <f t="shared" si="51"/>
        <v>40</v>
      </c>
      <c r="AA42" s="20">
        <f t="shared" si="51"/>
        <v>44.5</v>
      </c>
      <c r="AB42" s="19">
        <f t="shared" si="51"/>
        <v>49</v>
      </c>
      <c r="AC42" s="20">
        <f t="shared" si="51"/>
        <v>53.5</v>
      </c>
      <c r="AD42" s="14">
        <f t="shared" si="51"/>
        <v>62.5</v>
      </c>
      <c r="AE42" s="16">
        <f t="shared" si="51"/>
        <v>71.5</v>
      </c>
      <c r="AF42" s="54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54"/>
    </row>
    <row r="43" spans="2:43" ht="11.25" customHeight="1">
      <c r="B43" s="128">
        <f t="shared" si="35"/>
        <v>39582.752708330205</v>
      </c>
      <c r="C43" s="155" t="str">
        <f t="shared" si="36"/>
        <v>+9</v>
      </c>
      <c r="D43" s="159" t="str">
        <f ca="1">IF($I$5&gt;=9,CONCATENATE("×",ROUNDUP(100/OFFSET($F$34,$I$5,0,1,1)*F42/100,0),"個"),"---")</f>
        <v>×3個</v>
      </c>
      <c r="E43" s="138">
        <f ca="1" t="shared" si="37"/>
        <v>60.25</v>
      </c>
      <c r="F43" s="142">
        <f t="shared" si="52"/>
        <v>4.637272626367054</v>
      </c>
      <c r="G43" s="102"/>
      <c r="H43" s="8" t="s">
        <v>7</v>
      </c>
      <c r="I43" s="107">
        <f t="shared" si="40"/>
        <v>155910.65495505056</v>
      </c>
      <c r="J43" s="111">
        <f t="shared" si="41"/>
        <v>89476.8921652537</v>
      </c>
      <c r="K43" s="108">
        <f t="shared" si="42"/>
        <v>73883.73521025536</v>
      </c>
      <c r="L43" s="111">
        <f t="shared" si="43"/>
        <v>62987.74332840613</v>
      </c>
      <c r="M43" s="108">
        <f t="shared" si="44"/>
        <v>54927.694539093005</v>
      </c>
      <c r="N43" s="111">
        <f t="shared" si="45"/>
        <v>49572.38425883381</v>
      </c>
      <c r="O43" s="108">
        <f t="shared" si="46"/>
        <v>45323.06197123684</v>
      </c>
      <c r="P43" s="111">
        <f t="shared" si="47"/>
        <v>43051.44533353487</v>
      </c>
      <c r="Q43" s="108">
        <f t="shared" si="48"/>
        <v>39582.752708330205</v>
      </c>
      <c r="R43" s="121">
        <f t="shared" si="49"/>
        <v>39926.32043981211</v>
      </c>
      <c r="T43" s="47">
        <f t="shared" si="50"/>
        <v>5</v>
      </c>
      <c r="U43" s="8" t="s">
        <v>7</v>
      </c>
      <c r="V43" s="49">
        <f t="shared" si="51"/>
        <v>12.75</v>
      </c>
      <c r="W43" s="28">
        <f t="shared" si="51"/>
        <v>22.25</v>
      </c>
      <c r="X43" s="27">
        <f t="shared" si="51"/>
        <v>27</v>
      </c>
      <c r="Y43" s="28">
        <f t="shared" si="51"/>
        <v>31.75</v>
      </c>
      <c r="Z43" s="27">
        <f t="shared" si="51"/>
        <v>36.5</v>
      </c>
      <c r="AA43" s="20">
        <f t="shared" si="51"/>
        <v>41.25</v>
      </c>
      <c r="AB43" s="19">
        <f t="shared" si="51"/>
        <v>46</v>
      </c>
      <c r="AC43" s="20">
        <f t="shared" si="51"/>
        <v>50.75</v>
      </c>
      <c r="AD43" s="14">
        <f t="shared" si="51"/>
        <v>60.25</v>
      </c>
      <c r="AE43" s="16">
        <f t="shared" si="51"/>
        <v>69.75</v>
      </c>
      <c r="AF43" s="54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54"/>
    </row>
    <row r="44" spans="2:43" ht="11.25" customHeight="1" thickBot="1">
      <c r="B44" s="129">
        <f t="shared" si="35"/>
        <v>69974.63633577971</v>
      </c>
      <c r="C44" s="157" t="str">
        <f t="shared" si="36"/>
        <v>+10</v>
      </c>
      <c r="D44" s="167" t="str">
        <f ca="1">IF($I$5&gt;=10,CONCATENATE("×",ROUNDUP(100/OFFSET($F$34,$I$5,0,1,1)*F43/100,0),"個"),"---")</f>
        <v>×2個</v>
      </c>
      <c r="E44" s="140">
        <f ca="1" t="shared" si="37"/>
        <v>68</v>
      </c>
      <c r="F44" s="143">
        <f t="shared" si="52"/>
        <v>3.153345385929596</v>
      </c>
      <c r="G44" s="102"/>
      <c r="H44" s="4" t="s">
        <v>8</v>
      </c>
      <c r="I44" s="113">
        <f t="shared" si="40"/>
        <v>495159.40885412757</v>
      </c>
      <c r="J44" s="114">
        <f t="shared" si="41"/>
        <v>220237.51504627892</v>
      </c>
      <c r="K44" s="105">
        <f t="shared" si="42"/>
        <v>172533.70742752263</v>
      </c>
      <c r="L44" s="114">
        <f t="shared" si="43"/>
        <v>141902.68824403646</v>
      </c>
      <c r="M44" s="105">
        <f t="shared" si="44"/>
        <v>120553.79608584911</v>
      </c>
      <c r="N44" s="114">
        <f t="shared" si="45"/>
        <v>105744.08607455317</v>
      </c>
      <c r="O44" s="105">
        <f t="shared" si="46"/>
        <v>94378.49467053537</v>
      </c>
      <c r="P44" s="114">
        <f t="shared" si="47"/>
        <v>86630.73480902126</v>
      </c>
      <c r="Q44" s="105">
        <f t="shared" si="48"/>
        <v>75142.67708332793</v>
      </c>
      <c r="R44" s="122">
        <f t="shared" si="49"/>
        <v>69974.63633577971</v>
      </c>
      <c r="T44" s="48">
        <f t="shared" si="50"/>
        <v>0</v>
      </c>
      <c r="U44" s="4" t="s">
        <v>8</v>
      </c>
      <c r="V44" s="51">
        <f t="shared" si="51"/>
        <v>8</v>
      </c>
      <c r="W44" s="52">
        <f t="shared" si="51"/>
        <v>18</v>
      </c>
      <c r="X44" s="29">
        <f t="shared" si="51"/>
        <v>23</v>
      </c>
      <c r="Y44" s="30">
        <f t="shared" si="51"/>
        <v>28</v>
      </c>
      <c r="Z44" s="29">
        <f t="shared" si="51"/>
        <v>33</v>
      </c>
      <c r="AA44" s="30">
        <f t="shared" si="51"/>
        <v>38</v>
      </c>
      <c r="AB44" s="23">
        <f t="shared" si="51"/>
        <v>43</v>
      </c>
      <c r="AC44" s="24">
        <f t="shared" si="51"/>
        <v>48</v>
      </c>
      <c r="AD44" s="24">
        <f t="shared" si="51"/>
        <v>58</v>
      </c>
      <c r="AE44" s="18">
        <f t="shared" si="51"/>
        <v>68</v>
      </c>
      <c r="AF44" s="54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54"/>
    </row>
    <row r="45" spans="2:43" ht="9" customHeight="1" thickBot="1">
      <c r="B45" s="54"/>
      <c r="C45" s="54"/>
      <c r="D45" s="158"/>
      <c r="E45" s="54"/>
      <c r="F45" s="130"/>
      <c r="G45" s="102"/>
      <c r="AF45" s="54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54"/>
    </row>
    <row r="46" spans="2:43" ht="11.25" customHeight="1" thickBot="1">
      <c r="B46" s="124" t="s">
        <v>23</v>
      </c>
      <c r="C46" s="54"/>
      <c r="D46" s="158"/>
      <c r="E46" s="54"/>
      <c r="F46" s="130"/>
      <c r="G46" s="102"/>
      <c r="H46" s="162" t="s">
        <v>35</v>
      </c>
      <c r="I46" s="163"/>
      <c r="T46" s="151" t="s">
        <v>23</v>
      </c>
      <c r="U46" s="68">
        <v>5</v>
      </c>
      <c r="AF46" s="54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54"/>
    </row>
    <row r="47" spans="2:43" ht="11.25" customHeight="1" thickBot="1">
      <c r="B47" s="126" t="s">
        <v>30</v>
      </c>
      <c r="C47" s="136" t="s">
        <v>31</v>
      </c>
      <c r="D47" s="126" t="s">
        <v>38</v>
      </c>
      <c r="E47" s="125" t="s">
        <v>33</v>
      </c>
      <c r="F47" s="116" t="s">
        <v>34</v>
      </c>
      <c r="G47" s="102"/>
      <c r="H47" s="124" t="s">
        <v>24</v>
      </c>
      <c r="I47" s="36" t="s">
        <v>28</v>
      </c>
      <c r="J47" s="10" t="s">
        <v>11</v>
      </c>
      <c r="K47" s="6" t="s">
        <v>12</v>
      </c>
      <c r="L47" s="10" t="s">
        <v>13</v>
      </c>
      <c r="M47" s="6" t="s">
        <v>14</v>
      </c>
      <c r="N47" s="10" t="s">
        <v>15</v>
      </c>
      <c r="O47" s="6" t="s">
        <v>16</v>
      </c>
      <c r="P47" s="10" t="s">
        <v>17</v>
      </c>
      <c r="Q47" s="10" t="s">
        <v>18</v>
      </c>
      <c r="R47" s="7" t="s">
        <v>19</v>
      </c>
      <c r="S47" s="132"/>
      <c r="T47" s="124" t="s">
        <v>32</v>
      </c>
      <c r="U47" s="124" t="s">
        <v>24</v>
      </c>
      <c r="V47" s="6" t="s">
        <v>10</v>
      </c>
      <c r="W47" s="10" t="s">
        <v>11</v>
      </c>
      <c r="X47" s="6" t="s">
        <v>12</v>
      </c>
      <c r="Y47" s="10" t="s">
        <v>13</v>
      </c>
      <c r="Z47" s="6" t="s">
        <v>14</v>
      </c>
      <c r="AA47" s="10" t="s">
        <v>15</v>
      </c>
      <c r="AB47" s="6" t="s">
        <v>16</v>
      </c>
      <c r="AC47" s="10" t="s">
        <v>17</v>
      </c>
      <c r="AD47" s="10" t="s">
        <v>18</v>
      </c>
      <c r="AE47" s="7" t="s">
        <v>19</v>
      </c>
      <c r="AF47" s="54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54"/>
    </row>
    <row r="48" spans="2:43" ht="11.25" customHeight="1">
      <c r="B48" s="127">
        <f aca="true" t="shared" si="53" ref="B48:B57">MIN(I48:R48)</f>
        <v>1030</v>
      </c>
      <c r="C48" s="154" t="str">
        <f aca="true" t="shared" si="54" ref="C48:C57">CONCATENATE("+",MATCH(B48,I48:R48,0))</f>
        <v>+1</v>
      </c>
      <c r="D48" s="168" t="str">
        <f ca="1">IF($I$5&gt;=1,CONCATENATE("×",ROUNDUP(100/OFFSET(F47,$I$5,0,1,1),0),"個"),"---")</f>
        <v>×25個</v>
      </c>
      <c r="E48" s="137">
        <f aca="true" ca="1" t="shared" si="55" ref="E48:E57">OFFSET(U48,0,MATCH(B48,I48:R48,0),1,1)</f>
        <v>100</v>
      </c>
      <c r="F48" s="144">
        <f>E48</f>
        <v>100</v>
      </c>
      <c r="G48" s="102"/>
      <c r="H48" s="3" t="s">
        <v>9</v>
      </c>
      <c r="I48" s="112">
        <f aca="true" t="shared" si="56" ref="I48:R48">($I$4+I$3)*100/V48</f>
        <v>1030</v>
      </c>
      <c r="J48" s="110">
        <f t="shared" si="56"/>
        <v>1060</v>
      </c>
      <c r="K48" s="103">
        <f t="shared" si="56"/>
        <v>1100</v>
      </c>
      <c r="L48" s="110">
        <f t="shared" si="56"/>
        <v>1150</v>
      </c>
      <c r="M48" s="103">
        <f t="shared" si="56"/>
        <v>1200</v>
      </c>
      <c r="N48" s="110">
        <f t="shared" si="56"/>
        <v>1600</v>
      </c>
      <c r="O48" s="103">
        <f t="shared" si="56"/>
        <v>2000</v>
      </c>
      <c r="P48" s="110">
        <f t="shared" si="56"/>
        <v>3000</v>
      </c>
      <c r="Q48" s="110">
        <f t="shared" si="56"/>
        <v>5000</v>
      </c>
      <c r="R48" s="104">
        <f t="shared" si="56"/>
        <v>9000</v>
      </c>
      <c r="T48" s="47">
        <f>T9</f>
        <v>100</v>
      </c>
      <c r="U48" s="3" t="s">
        <v>9</v>
      </c>
      <c r="V48" s="37">
        <f>IF(V9+$U$46&gt;100,100,V9+$U$46)</f>
        <v>100</v>
      </c>
      <c r="W48" s="9">
        <f aca="true" t="shared" si="57" ref="W48:AE48">IF(W9+$U$46&gt;100,100,W9+$U$46)</f>
        <v>100</v>
      </c>
      <c r="X48" s="1">
        <f t="shared" si="57"/>
        <v>100</v>
      </c>
      <c r="Y48" s="9">
        <f t="shared" si="57"/>
        <v>100</v>
      </c>
      <c r="Z48" s="1">
        <f t="shared" si="57"/>
        <v>100</v>
      </c>
      <c r="AA48" s="9">
        <f t="shared" si="57"/>
        <v>100</v>
      </c>
      <c r="AB48" s="1">
        <f t="shared" si="57"/>
        <v>100</v>
      </c>
      <c r="AC48" s="9">
        <f t="shared" si="57"/>
        <v>100</v>
      </c>
      <c r="AD48" s="9">
        <f t="shared" si="57"/>
        <v>100</v>
      </c>
      <c r="AE48" s="2">
        <f t="shared" si="57"/>
        <v>100</v>
      </c>
      <c r="AF48" s="54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54"/>
    </row>
    <row r="49" spans="2:43" ht="11.25" customHeight="1">
      <c r="B49" s="128">
        <f t="shared" si="53"/>
        <v>1060</v>
      </c>
      <c r="C49" s="155" t="str">
        <f t="shared" si="54"/>
        <v>+1</v>
      </c>
      <c r="D49" s="159" t="str">
        <f ca="1">IF($I$5&gt;=2,CONCATENATE("×",ROUNDUP(100/OFFSET($F$47,$I$5,0,1,1)*F48/100,0),"個"),"---")</f>
        <v>×25個</v>
      </c>
      <c r="E49" s="138">
        <f ca="1" t="shared" si="55"/>
        <v>100</v>
      </c>
      <c r="F49" s="142">
        <f>F48*E49/100</f>
        <v>100</v>
      </c>
      <c r="G49" s="102"/>
      <c r="H49" s="8" t="s">
        <v>0</v>
      </c>
      <c r="I49" s="107">
        <f aca="true" t="shared" si="58" ref="I49:I57">($B48+I$3)*100/V49</f>
        <v>1060</v>
      </c>
      <c r="J49" s="111">
        <f aca="true" t="shared" si="59" ref="J49:J57">($B48+J$3)*100/W49</f>
        <v>1090</v>
      </c>
      <c r="K49" s="108">
        <f aca="true" t="shared" si="60" ref="K49:K57">($B48+K$3)*100/X49</f>
        <v>1130</v>
      </c>
      <c r="L49" s="111">
        <f aca="true" t="shared" si="61" ref="L49:L57">($B48+L$3)*100/Y49</f>
        <v>1180</v>
      </c>
      <c r="M49" s="108">
        <f aca="true" t="shared" si="62" ref="M49:M57">($B48+M$3)*100/Z49</f>
        <v>1230</v>
      </c>
      <c r="N49" s="111">
        <f aca="true" t="shared" si="63" ref="N49:N57">($B48+N$3)*100/AA49</f>
        <v>1630</v>
      </c>
      <c r="O49" s="108">
        <f aca="true" t="shared" si="64" ref="O49:O57">($B48+O$3)*100/AB49</f>
        <v>2030</v>
      </c>
      <c r="P49" s="111">
        <f aca="true" t="shared" si="65" ref="P49:P57">($B48+P$3)*100/AC49</f>
        <v>3030</v>
      </c>
      <c r="Q49" s="111">
        <f aca="true" t="shared" si="66" ref="Q49:Q57">($B48+Q$3)*100/AD49</f>
        <v>5030</v>
      </c>
      <c r="R49" s="109">
        <f aca="true" t="shared" si="67" ref="R49:R57">($B48+R$3)*100/AE49</f>
        <v>9030</v>
      </c>
      <c r="T49" s="47">
        <f aca="true" t="shared" si="68" ref="T49:T57">T10</f>
        <v>95</v>
      </c>
      <c r="U49" s="8" t="s">
        <v>0</v>
      </c>
      <c r="V49" s="43">
        <f aca="true" t="shared" si="69" ref="V49:AE57">IF(V10+$U$46&gt;100,100,V10+$U$46)</f>
        <v>100</v>
      </c>
      <c r="W49" s="44">
        <f t="shared" si="69"/>
        <v>100</v>
      </c>
      <c r="X49" s="45">
        <f t="shared" si="69"/>
        <v>100</v>
      </c>
      <c r="Y49" s="44">
        <f t="shared" si="69"/>
        <v>100</v>
      </c>
      <c r="Z49" s="45">
        <f t="shared" si="69"/>
        <v>100</v>
      </c>
      <c r="AA49" s="44">
        <f t="shared" si="69"/>
        <v>100</v>
      </c>
      <c r="AB49" s="45">
        <f t="shared" si="69"/>
        <v>100</v>
      </c>
      <c r="AC49" s="44">
        <f t="shared" si="69"/>
        <v>100</v>
      </c>
      <c r="AD49" s="44">
        <f t="shared" si="69"/>
        <v>100</v>
      </c>
      <c r="AE49" s="46">
        <f t="shared" si="69"/>
        <v>100</v>
      </c>
      <c r="AF49" s="54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54"/>
    </row>
    <row r="50" spans="2:43" ht="11.25" customHeight="1">
      <c r="B50" s="127">
        <f t="shared" si="53"/>
        <v>1141.3612565445026</v>
      </c>
      <c r="C50" s="156" t="str">
        <f t="shared" si="54"/>
        <v>+1</v>
      </c>
      <c r="D50" s="159" t="str">
        <f ca="1">IF($I$5&gt;=3,CONCATENATE("×",ROUNDUP(100/OFFSET($F$47,$I$5,0,1,1)*F49/100,0),"個"),"---")</f>
        <v>×25個</v>
      </c>
      <c r="E50" s="139">
        <f ca="1" t="shared" si="55"/>
        <v>95.5</v>
      </c>
      <c r="F50" s="142">
        <f aca="true" t="shared" si="70" ref="F50:F57">F49*E50/100</f>
        <v>95.5</v>
      </c>
      <c r="G50" s="102"/>
      <c r="H50" s="3" t="s">
        <v>1</v>
      </c>
      <c r="I50" s="112">
        <f t="shared" si="58"/>
        <v>1141.3612565445026</v>
      </c>
      <c r="J50" s="110">
        <f t="shared" si="59"/>
        <v>1160.6217616580311</v>
      </c>
      <c r="K50" s="103">
        <f t="shared" si="60"/>
        <v>1195.8762886597938</v>
      </c>
      <c r="L50" s="110">
        <f t="shared" si="61"/>
        <v>1241.025641025641</v>
      </c>
      <c r="M50" s="103">
        <f t="shared" si="62"/>
        <v>1285.7142857142858</v>
      </c>
      <c r="N50" s="110">
        <f t="shared" si="63"/>
        <v>1685.2791878172588</v>
      </c>
      <c r="O50" s="103">
        <f t="shared" si="64"/>
        <v>2080.808080808081</v>
      </c>
      <c r="P50" s="110">
        <f t="shared" si="65"/>
        <v>3075.3768844221104</v>
      </c>
      <c r="Q50" s="110">
        <f t="shared" si="66"/>
        <v>5060</v>
      </c>
      <c r="R50" s="104">
        <f t="shared" si="67"/>
        <v>9060</v>
      </c>
      <c r="T50" s="47">
        <f t="shared" si="68"/>
        <v>90</v>
      </c>
      <c r="U50" s="3" t="s">
        <v>1</v>
      </c>
      <c r="V50" s="39">
        <f t="shared" si="69"/>
        <v>95.5</v>
      </c>
      <c r="W50" s="31">
        <f t="shared" si="69"/>
        <v>96.5</v>
      </c>
      <c r="X50" s="11">
        <f t="shared" si="69"/>
        <v>97</v>
      </c>
      <c r="Y50" s="31">
        <f t="shared" si="69"/>
        <v>97.5</v>
      </c>
      <c r="Z50" s="11">
        <f t="shared" si="69"/>
        <v>98</v>
      </c>
      <c r="AA50" s="31">
        <f t="shared" si="69"/>
        <v>98.5</v>
      </c>
      <c r="AB50" s="11">
        <f t="shared" si="69"/>
        <v>99</v>
      </c>
      <c r="AC50" s="31">
        <f t="shared" si="69"/>
        <v>99.5</v>
      </c>
      <c r="AD50" s="9">
        <f t="shared" si="69"/>
        <v>100</v>
      </c>
      <c r="AE50" s="2">
        <f t="shared" si="69"/>
        <v>100</v>
      </c>
      <c r="AF50" s="54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54"/>
    </row>
    <row r="51" spans="2:43" ht="11.25" customHeight="1">
      <c r="B51" s="128">
        <f t="shared" si="53"/>
        <v>1362.0479727261657</v>
      </c>
      <c r="C51" s="155" t="str">
        <f t="shared" si="54"/>
        <v>+1</v>
      </c>
      <c r="D51" s="159" t="str">
        <f ca="1">IF($I$5&gt;=4,CONCATENATE("×",ROUNDUP(100/OFFSET($F$47,$I$5,0,1,1)*F50/100,0),"個"),"---")</f>
        <v>×24個</v>
      </c>
      <c r="E51" s="138">
        <f ca="1" t="shared" si="55"/>
        <v>86</v>
      </c>
      <c r="F51" s="142">
        <f t="shared" si="70"/>
        <v>82.13</v>
      </c>
      <c r="G51" s="102"/>
      <c r="H51" s="8" t="s">
        <v>3</v>
      </c>
      <c r="I51" s="107">
        <f t="shared" si="58"/>
        <v>1362.0479727261657</v>
      </c>
      <c r="J51" s="111">
        <f t="shared" si="59"/>
        <v>1365.1832460732983</v>
      </c>
      <c r="K51" s="108">
        <f t="shared" si="60"/>
        <v>1394.7879287016883</v>
      </c>
      <c r="L51" s="111">
        <f t="shared" si="61"/>
        <v>1434.8458406050029</v>
      </c>
      <c r="M51" s="108">
        <f t="shared" si="62"/>
        <v>1474.023358840113</v>
      </c>
      <c r="N51" s="111">
        <f t="shared" si="63"/>
        <v>1892.7839745048943</v>
      </c>
      <c r="O51" s="108">
        <f t="shared" si="64"/>
        <v>2302.5389855317235</v>
      </c>
      <c r="P51" s="111">
        <f t="shared" si="65"/>
        <v>3341.8736771750027</v>
      </c>
      <c r="Q51" s="111">
        <f t="shared" si="66"/>
        <v>5355.584642233857</v>
      </c>
      <c r="R51" s="109">
        <f t="shared" si="67"/>
        <v>9327.919649535206</v>
      </c>
      <c r="T51" s="47">
        <f t="shared" si="68"/>
        <v>80</v>
      </c>
      <c r="U51" s="8" t="s">
        <v>3</v>
      </c>
      <c r="V51" s="32">
        <f t="shared" si="69"/>
        <v>86</v>
      </c>
      <c r="W51" s="33">
        <f t="shared" si="69"/>
        <v>88</v>
      </c>
      <c r="X51" s="34">
        <f t="shared" si="69"/>
        <v>89</v>
      </c>
      <c r="Y51" s="33">
        <f t="shared" si="69"/>
        <v>90</v>
      </c>
      <c r="Z51" s="34">
        <f t="shared" si="69"/>
        <v>91</v>
      </c>
      <c r="AA51" s="33">
        <f t="shared" si="69"/>
        <v>92</v>
      </c>
      <c r="AB51" s="34">
        <f t="shared" si="69"/>
        <v>93</v>
      </c>
      <c r="AC51" s="33">
        <f t="shared" si="69"/>
        <v>94</v>
      </c>
      <c r="AD51" s="33">
        <f t="shared" si="69"/>
        <v>96</v>
      </c>
      <c r="AE51" s="38">
        <f t="shared" si="69"/>
        <v>98</v>
      </c>
      <c r="AF51" s="54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54"/>
    </row>
    <row r="52" spans="2:43" ht="11.25" customHeight="1">
      <c r="B52" s="127">
        <f t="shared" si="53"/>
        <v>2002.8054420906378</v>
      </c>
      <c r="C52" s="156" t="str">
        <f t="shared" si="54"/>
        <v>+3</v>
      </c>
      <c r="D52" s="159" t="str">
        <f ca="1">IF($I$5&gt;=5,CONCATENATE("×",ROUNDUP(100/OFFSET($F$47,$I$5,0,1,1)*F51/100,0),"個"),"---")</f>
        <v>×20個</v>
      </c>
      <c r="E52" s="139">
        <f ca="1" t="shared" si="55"/>
        <v>73</v>
      </c>
      <c r="F52" s="142">
        <f t="shared" si="70"/>
        <v>59.954899999999995</v>
      </c>
      <c r="G52" s="102"/>
      <c r="H52" s="3" t="s">
        <v>2</v>
      </c>
      <c r="I52" s="112">
        <f t="shared" si="58"/>
        <v>2077.683541382337</v>
      </c>
      <c r="J52" s="110">
        <f t="shared" si="59"/>
        <v>2002.8844686284024</v>
      </c>
      <c r="K52" s="103">
        <f t="shared" si="60"/>
        <v>2002.8054420906378</v>
      </c>
      <c r="L52" s="110">
        <f t="shared" si="61"/>
        <v>2016.0639636348874</v>
      </c>
      <c r="M52" s="103">
        <f t="shared" si="62"/>
        <v>2028.6337308132022</v>
      </c>
      <c r="N52" s="110">
        <f t="shared" si="63"/>
        <v>2483.6050287672983</v>
      </c>
      <c r="O52" s="103">
        <f t="shared" si="64"/>
        <v>2916.1086083039077</v>
      </c>
      <c r="P52" s="110">
        <f t="shared" si="65"/>
        <v>4050.6602081038136</v>
      </c>
      <c r="Q52" s="110">
        <f t="shared" si="66"/>
        <v>6163.273531869156</v>
      </c>
      <c r="R52" s="104">
        <f t="shared" si="67"/>
        <v>10287.96480519359</v>
      </c>
      <c r="T52" s="47">
        <f t="shared" si="68"/>
        <v>60</v>
      </c>
      <c r="U52" s="3" t="s">
        <v>2</v>
      </c>
      <c r="V52" s="41">
        <f t="shared" si="69"/>
        <v>67</v>
      </c>
      <c r="W52" s="13">
        <f t="shared" si="69"/>
        <v>71</v>
      </c>
      <c r="X52" s="12">
        <f t="shared" si="69"/>
        <v>73</v>
      </c>
      <c r="Y52" s="13">
        <f t="shared" si="69"/>
        <v>75</v>
      </c>
      <c r="Z52" s="12">
        <f t="shared" si="69"/>
        <v>77</v>
      </c>
      <c r="AA52" s="13">
        <f t="shared" si="69"/>
        <v>79</v>
      </c>
      <c r="AB52" s="11">
        <f t="shared" si="69"/>
        <v>81</v>
      </c>
      <c r="AC52" s="31">
        <f t="shared" si="69"/>
        <v>83</v>
      </c>
      <c r="AD52" s="31">
        <f t="shared" si="69"/>
        <v>87</v>
      </c>
      <c r="AE52" s="40">
        <f t="shared" si="69"/>
        <v>91</v>
      </c>
      <c r="AF52" s="54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54"/>
    </row>
    <row r="53" spans="2:43" ht="11.25" customHeight="1">
      <c r="B53" s="128">
        <f t="shared" si="53"/>
        <v>3496.516574747044</v>
      </c>
      <c r="C53" s="155" t="str">
        <f t="shared" si="54"/>
        <v>+5</v>
      </c>
      <c r="D53" s="159" t="str">
        <f ca="1">IF($I$5&gt;=6,CONCATENATE("×",ROUNDUP(100/OFFSET($F$47,$I$5,0,1,1)*F52/100,0),"個"),"---")</f>
        <v>×15個</v>
      </c>
      <c r="E53" s="138">
        <f ca="1" t="shared" si="55"/>
        <v>63</v>
      </c>
      <c r="F53" s="142">
        <f t="shared" si="70"/>
        <v>37.771587</v>
      </c>
      <c r="G53" s="102"/>
      <c r="H53" s="8" t="s">
        <v>4</v>
      </c>
      <c r="I53" s="107">
        <f t="shared" si="58"/>
        <v>4235.0113376888285</v>
      </c>
      <c r="J53" s="111">
        <f t="shared" si="59"/>
        <v>3820.0100779456257</v>
      </c>
      <c r="K53" s="108">
        <f t="shared" si="60"/>
        <v>3689.1323545449786</v>
      </c>
      <c r="L53" s="111">
        <f t="shared" si="61"/>
        <v>3588.009070151063</v>
      </c>
      <c r="M53" s="108">
        <f t="shared" si="62"/>
        <v>3496.516574747044</v>
      </c>
      <c r="N53" s="111">
        <f t="shared" si="63"/>
        <v>3943.644609228239</v>
      </c>
      <c r="O53" s="108">
        <f t="shared" si="64"/>
        <v>4351.8919450588955</v>
      </c>
      <c r="P53" s="111">
        <f t="shared" si="65"/>
        <v>5559.452002903664</v>
      </c>
      <c r="Q53" s="111">
        <f t="shared" si="66"/>
        <v>7695.904412936715</v>
      </c>
      <c r="R53" s="109">
        <f t="shared" si="67"/>
        <v>11908.101716774569</v>
      </c>
      <c r="T53" s="47">
        <f t="shared" si="68"/>
        <v>40</v>
      </c>
      <c r="U53" s="8" t="s">
        <v>4</v>
      </c>
      <c r="V53" s="35">
        <f t="shared" si="69"/>
        <v>48</v>
      </c>
      <c r="W53" s="20">
        <f t="shared" si="69"/>
        <v>54</v>
      </c>
      <c r="X53" s="19">
        <f t="shared" si="69"/>
        <v>57</v>
      </c>
      <c r="Y53" s="14">
        <f t="shared" si="69"/>
        <v>60</v>
      </c>
      <c r="Z53" s="15">
        <f t="shared" si="69"/>
        <v>63</v>
      </c>
      <c r="AA53" s="14">
        <f t="shared" si="69"/>
        <v>66</v>
      </c>
      <c r="AB53" s="15">
        <f t="shared" si="69"/>
        <v>69</v>
      </c>
      <c r="AC53" s="14">
        <f t="shared" si="69"/>
        <v>72</v>
      </c>
      <c r="AD53" s="14">
        <f t="shared" si="69"/>
        <v>78</v>
      </c>
      <c r="AE53" s="38">
        <f t="shared" si="69"/>
        <v>84</v>
      </c>
      <c r="AF53" s="54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54"/>
    </row>
    <row r="54" spans="2:43" ht="11.25" customHeight="1">
      <c r="B54" s="127">
        <f t="shared" si="53"/>
        <v>7543.911377034784</v>
      </c>
      <c r="C54" s="156" t="str">
        <f t="shared" si="54"/>
        <v>+5</v>
      </c>
      <c r="D54" s="159" t="str">
        <f ca="1">IF($I$5&gt;=7,CONCATENATE("×",ROUNDUP(100/OFFSET($F$47,$I$5,0,1,1)*F53/100,0),"個"),"---")</f>
        <v>×10個</v>
      </c>
      <c r="E54" s="139">
        <f ca="1" t="shared" si="55"/>
        <v>49</v>
      </c>
      <c r="F54" s="142">
        <f t="shared" si="70"/>
        <v>18.50807763</v>
      </c>
      <c r="G54" s="102"/>
      <c r="H54" s="3" t="s">
        <v>5</v>
      </c>
      <c r="I54" s="112">
        <f t="shared" si="58"/>
        <v>12160.40198188636</v>
      </c>
      <c r="J54" s="110">
        <f t="shared" si="59"/>
        <v>9612.206958775796</v>
      </c>
      <c r="K54" s="103">
        <f t="shared" si="60"/>
        <v>8771.991645724498</v>
      </c>
      <c r="L54" s="110">
        <f t="shared" si="61"/>
        <v>8103.370166104543</v>
      </c>
      <c r="M54" s="103">
        <f t="shared" si="62"/>
        <v>7543.911377034784</v>
      </c>
      <c r="N54" s="110">
        <f t="shared" si="63"/>
        <v>7729.276556126498</v>
      </c>
      <c r="O54" s="103">
        <f t="shared" si="64"/>
        <v>7888.625569731656</v>
      </c>
      <c r="P54" s="110">
        <f t="shared" si="65"/>
        <v>9010.682909421383</v>
      </c>
      <c r="Q54" s="110">
        <f t="shared" si="66"/>
        <v>10864.516774995715</v>
      </c>
      <c r="R54" s="104">
        <f t="shared" si="67"/>
        <v>14930.54100616499</v>
      </c>
      <c r="T54" s="47">
        <f t="shared" si="68"/>
        <v>20</v>
      </c>
      <c r="U54" s="3" t="s">
        <v>5</v>
      </c>
      <c r="V54" s="42">
        <f t="shared" si="69"/>
        <v>29</v>
      </c>
      <c r="W54" s="26">
        <f t="shared" si="69"/>
        <v>37</v>
      </c>
      <c r="X54" s="22">
        <f t="shared" si="69"/>
        <v>41</v>
      </c>
      <c r="Y54" s="21">
        <f t="shared" si="69"/>
        <v>45</v>
      </c>
      <c r="Z54" s="22">
        <f t="shared" si="69"/>
        <v>49</v>
      </c>
      <c r="AA54" s="21">
        <f t="shared" si="69"/>
        <v>53</v>
      </c>
      <c r="AB54" s="22">
        <f t="shared" si="69"/>
        <v>57</v>
      </c>
      <c r="AC54" s="13">
        <f t="shared" si="69"/>
        <v>61</v>
      </c>
      <c r="AD54" s="13">
        <f t="shared" si="69"/>
        <v>69</v>
      </c>
      <c r="AE54" s="17">
        <f t="shared" si="69"/>
        <v>77</v>
      </c>
      <c r="AF54" s="54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54"/>
    </row>
    <row r="55" spans="2:43" ht="11.25" customHeight="1">
      <c r="B55" s="128">
        <f t="shared" si="53"/>
        <v>16752.767405950555</v>
      </c>
      <c r="C55" s="155" t="str">
        <f t="shared" si="54"/>
        <v>+7</v>
      </c>
      <c r="D55" s="159" t="str">
        <f ca="1">IF($I$5&gt;=8,CONCATENATE("×",ROUNDUP(100/OFFSET($F$47,$I$5,0,1,1)*F54/100,0),"個"),"---")</f>
        <v>×5個</v>
      </c>
      <c r="E55" s="138">
        <f ca="1" t="shared" si="55"/>
        <v>51</v>
      </c>
      <c r="F55" s="142">
        <f t="shared" si="70"/>
        <v>9.439119591299999</v>
      </c>
      <c r="G55" s="102"/>
      <c r="H55" s="8" t="s">
        <v>6</v>
      </c>
      <c r="I55" s="107">
        <f t="shared" si="58"/>
        <v>38840.57116428095</v>
      </c>
      <c r="J55" s="111">
        <f t="shared" si="59"/>
        <v>26680.39079661328</v>
      </c>
      <c r="K55" s="108">
        <f t="shared" si="60"/>
        <v>23163.367809196316</v>
      </c>
      <c r="L55" s="111">
        <f t="shared" si="61"/>
        <v>20517.09700542609</v>
      </c>
      <c r="M55" s="108">
        <f t="shared" si="62"/>
        <v>18437.8842310352</v>
      </c>
      <c r="N55" s="111">
        <f t="shared" si="63"/>
        <v>17513.787907601687</v>
      </c>
      <c r="O55" s="108">
        <f t="shared" si="64"/>
        <v>16752.767405950555</v>
      </c>
      <c r="P55" s="111">
        <f t="shared" si="65"/>
        <v>17196.23671537799</v>
      </c>
      <c r="Q55" s="111">
        <f t="shared" si="66"/>
        <v>17897.53701865858</v>
      </c>
      <c r="R55" s="109">
        <f t="shared" si="67"/>
        <v>21148.178744265013</v>
      </c>
      <c r="T55" s="47">
        <f t="shared" si="68"/>
        <v>10</v>
      </c>
      <c r="U55" s="8" t="s">
        <v>6</v>
      </c>
      <c r="V55" s="49">
        <f t="shared" si="69"/>
        <v>19.5</v>
      </c>
      <c r="W55" s="28">
        <f t="shared" si="69"/>
        <v>28.5</v>
      </c>
      <c r="X55" s="27">
        <f t="shared" si="69"/>
        <v>33</v>
      </c>
      <c r="Y55" s="28">
        <f t="shared" si="69"/>
        <v>37.5</v>
      </c>
      <c r="Z55" s="19">
        <f t="shared" si="69"/>
        <v>42</v>
      </c>
      <c r="AA55" s="20">
        <f t="shared" si="69"/>
        <v>46.5</v>
      </c>
      <c r="AB55" s="19">
        <f t="shared" si="69"/>
        <v>51</v>
      </c>
      <c r="AC55" s="20">
        <f t="shared" si="69"/>
        <v>55.5</v>
      </c>
      <c r="AD55" s="14">
        <f t="shared" si="69"/>
        <v>64.5</v>
      </c>
      <c r="AE55" s="16">
        <f t="shared" si="69"/>
        <v>73.5</v>
      </c>
      <c r="AF55" s="54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54"/>
    </row>
    <row r="56" spans="2:43" ht="11.25" customHeight="1">
      <c r="B56" s="128">
        <f t="shared" si="53"/>
        <v>33337.778965382415</v>
      </c>
      <c r="C56" s="155" t="str">
        <f t="shared" si="54"/>
        <v>+9</v>
      </c>
      <c r="D56" s="159" t="str">
        <f ca="1">IF($I$5&gt;=9,CONCATENATE("×",ROUNDUP(100/OFFSET($F$47,$I$5,0,1,1)*F55/100,0),"個"),"---")</f>
        <v>×3個</v>
      </c>
      <c r="E56" s="138">
        <f ca="1" t="shared" si="55"/>
        <v>62.25</v>
      </c>
      <c r="F56" s="142">
        <f t="shared" si="70"/>
        <v>5.87585194558425</v>
      </c>
      <c r="G56" s="102"/>
      <c r="H56" s="8" t="s">
        <v>7</v>
      </c>
      <c r="I56" s="107">
        <f t="shared" si="58"/>
        <v>113781.47393864783</v>
      </c>
      <c r="J56" s="111">
        <f t="shared" si="59"/>
        <v>69330.99961216724</v>
      </c>
      <c r="K56" s="108">
        <f t="shared" si="60"/>
        <v>58112.99105500191</v>
      </c>
      <c r="L56" s="111">
        <f t="shared" si="61"/>
        <v>50082.273795409055</v>
      </c>
      <c r="M56" s="108">
        <f t="shared" si="62"/>
        <v>44033.162093378065</v>
      </c>
      <c r="N56" s="111">
        <f t="shared" si="63"/>
        <v>40122.005562891456</v>
      </c>
      <c r="O56" s="108">
        <f t="shared" si="64"/>
        <v>36984.93209573032</v>
      </c>
      <c r="P56" s="111">
        <f t="shared" si="65"/>
        <v>35550.26996388731</v>
      </c>
      <c r="Q56" s="111">
        <f t="shared" si="66"/>
        <v>33337.778965382415</v>
      </c>
      <c r="R56" s="109">
        <f t="shared" si="67"/>
        <v>34498.63053094154</v>
      </c>
      <c r="T56" s="47">
        <f t="shared" si="68"/>
        <v>5</v>
      </c>
      <c r="U56" s="8" t="s">
        <v>7</v>
      </c>
      <c r="V56" s="49">
        <f t="shared" si="69"/>
        <v>14.75</v>
      </c>
      <c r="W56" s="28">
        <f t="shared" si="69"/>
        <v>24.25</v>
      </c>
      <c r="X56" s="27">
        <f t="shared" si="69"/>
        <v>29</v>
      </c>
      <c r="Y56" s="28">
        <f t="shared" si="69"/>
        <v>33.75</v>
      </c>
      <c r="Z56" s="27">
        <f t="shared" si="69"/>
        <v>38.5</v>
      </c>
      <c r="AA56" s="20">
        <f t="shared" si="69"/>
        <v>43.25</v>
      </c>
      <c r="AB56" s="19">
        <f t="shared" si="69"/>
        <v>48</v>
      </c>
      <c r="AC56" s="20">
        <f t="shared" si="69"/>
        <v>52.75</v>
      </c>
      <c r="AD56" s="14">
        <f t="shared" si="69"/>
        <v>62.25</v>
      </c>
      <c r="AE56" s="16">
        <f t="shared" si="69"/>
        <v>71.75</v>
      </c>
      <c r="AF56" s="54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54"/>
    </row>
    <row r="57" spans="2:43" ht="11.25" customHeight="1" thickBot="1">
      <c r="B57" s="129">
        <f t="shared" si="53"/>
        <v>59053.96995054631</v>
      </c>
      <c r="C57" s="157" t="str">
        <f t="shared" si="54"/>
        <v>+10</v>
      </c>
      <c r="D57" s="167" t="str">
        <f ca="1">IF($I$5&gt;=10,CONCATENATE("×",ROUNDUP(100/OFFSET($F$47,$I$5,0,1,1)*F56/100,0),"個"),"---")</f>
        <v>×2個</v>
      </c>
      <c r="E57" s="140">
        <f ca="1" t="shared" si="55"/>
        <v>70</v>
      </c>
      <c r="F57" s="143">
        <f t="shared" si="70"/>
        <v>4.113096361908975</v>
      </c>
      <c r="G57" s="102"/>
      <c r="H57" s="4" t="s">
        <v>8</v>
      </c>
      <c r="I57" s="113">
        <f t="shared" si="58"/>
        <v>333677.7896538241</v>
      </c>
      <c r="J57" s="114">
        <f t="shared" si="59"/>
        <v>166988.89482691206</v>
      </c>
      <c r="K57" s="105">
        <f t="shared" si="60"/>
        <v>133751.11586152966</v>
      </c>
      <c r="L57" s="114">
        <f t="shared" si="61"/>
        <v>111625.92988460805</v>
      </c>
      <c r="M57" s="105">
        <f t="shared" si="62"/>
        <v>95822.22561537832</v>
      </c>
      <c r="N57" s="114">
        <f t="shared" si="63"/>
        <v>84844.44741345603</v>
      </c>
      <c r="O57" s="105">
        <f t="shared" si="64"/>
        <v>76306.17547862759</v>
      </c>
      <c r="P57" s="114">
        <f t="shared" si="65"/>
        <v>70675.55793076483</v>
      </c>
      <c r="Q57" s="114">
        <f t="shared" si="66"/>
        <v>62229.63160897069</v>
      </c>
      <c r="R57" s="135">
        <f t="shared" si="67"/>
        <v>59053.96995054631</v>
      </c>
      <c r="T57" s="48">
        <f t="shared" si="68"/>
        <v>0</v>
      </c>
      <c r="U57" s="4" t="s">
        <v>8</v>
      </c>
      <c r="V57" s="51">
        <f t="shared" si="69"/>
        <v>10</v>
      </c>
      <c r="W57" s="30">
        <f t="shared" si="69"/>
        <v>20</v>
      </c>
      <c r="X57" s="29">
        <f t="shared" si="69"/>
        <v>25</v>
      </c>
      <c r="Y57" s="30">
        <f t="shared" si="69"/>
        <v>30</v>
      </c>
      <c r="Z57" s="29">
        <f t="shared" si="69"/>
        <v>35</v>
      </c>
      <c r="AA57" s="24">
        <f t="shared" si="69"/>
        <v>40</v>
      </c>
      <c r="AB57" s="23">
        <f t="shared" si="69"/>
        <v>45</v>
      </c>
      <c r="AC57" s="24">
        <f t="shared" si="69"/>
        <v>50</v>
      </c>
      <c r="AD57" s="53">
        <f t="shared" si="69"/>
        <v>60</v>
      </c>
      <c r="AE57" s="18">
        <f t="shared" si="69"/>
        <v>70</v>
      </c>
      <c r="AF57" s="54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54"/>
    </row>
    <row r="58" spans="32:43" ht="13.5"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</row>
  </sheetData>
  <mergeCells count="8">
    <mergeCell ref="T3:U3"/>
    <mergeCell ref="G3:H3"/>
    <mergeCell ref="H46:I46"/>
    <mergeCell ref="G4:H4"/>
    <mergeCell ref="H7:I7"/>
    <mergeCell ref="H20:I20"/>
    <mergeCell ref="H33:I33"/>
    <mergeCell ref="G5:H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5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9.625" style="0" customWidth="1"/>
    <col min="3" max="3" width="7.625" style="0" customWidth="1"/>
    <col min="4" max="4" width="11.625" style="0" customWidth="1"/>
    <col min="5" max="5" width="8.625" style="0" customWidth="1"/>
    <col min="6" max="6" width="12.125" style="0" customWidth="1"/>
    <col min="7" max="7" width="5.625" style="0" customWidth="1"/>
    <col min="8" max="8" width="8.125" style="0" customWidth="1"/>
    <col min="9" max="18" width="9.125" style="0" customWidth="1"/>
    <col min="19" max="19" width="2.625" style="0" customWidth="1"/>
    <col min="20" max="20" width="12.125" style="0" customWidth="1"/>
    <col min="21" max="21" width="8.625" style="0" customWidth="1"/>
    <col min="22" max="31" width="5.625" style="0" customWidth="1"/>
  </cols>
  <sheetData>
    <row r="1" ht="6" customHeight="1" thickBot="1"/>
    <row r="2" spans="7:19" ht="11.25" customHeight="1" thickBot="1">
      <c r="G2" s="134"/>
      <c r="H2" s="134"/>
      <c r="I2" s="145" t="s">
        <v>28</v>
      </c>
      <c r="J2" s="100" t="s">
        <v>11</v>
      </c>
      <c r="K2" s="100" t="s">
        <v>12</v>
      </c>
      <c r="L2" s="100" t="s">
        <v>13</v>
      </c>
      <c r="M2" s="100" t="s">
        <v>14</v>
      </c>
      <c r="N2" s="100" t="s">
        <v>15</v>
      </c>
      <c r="O2" s="100" t="s">
        <v>16</v>
      </c>
      <c r="P2" s="100" t="s">
        <v>17</v>
      </c>
      <c r="Q2" s="100" t="s">
        <v>18</v>
      </c>
      <c r="R2" s="101" t="s">
        <v>19</v>
      </c>
      <c r="S2" s="99"/>
    </row>
    <row r="3" spans="2:31" ht="11.25" customHeight="1" thickBot="1">
      <c r="B3" s="153"/>
      <c r="C3" s="164" t="s">
        <v>36</v>
      </c>
      <c r="D3" s="164"/>
      <c r="E3" s="164"/>
      <c r="F3" s="165"/>
      <c r="G3" s="160" t="s">
        <v>27</v>
      </c>
      <c r="H3" s="161"/>
      <c r="I3" s="94">
        <v>200</v>
      </c>
      <c r="J3" s="69">
        <v>250</v>
      </c>
      <c r="K3" s="67">
        <v>300</v>
      </c>
      <c r="L3" s="69">
        <v>450</v>
      </c>
      <c r="M3" s="67">
        <v>1000</v>
      </c>
      <c r="N3" s="69">
        <v>1500</v>
      </c>
      <c r="O3" s="67">
        <v>2000</v>
      </c>
      <c r="P3" s="69">
        <v>5000</v>
      </c>
      <c r="Q3" s="69">
        <v>8000</v>
      </c>
      <c r="R3" s="68">
        <v>15000</v>
      </c>
      <c r="S3" s="78"/>
      <c r="T3" s="160" t="s">
        <v>25</v>
      </c>
      <c r="U3" s="161"/>
      <c r="V3" s="94">
        <v>5</v>
      </c>
      <c r="W3" s="69">
        <v>15</v>
      </c>
      <c r="X3" s="67">
        <v>20</v>
      </c>
      <c r="Y3" s="69">
        <v>25</v>
      </c>
      <c r="Z3" s="67">
        <v>30</v>
      </c>
      <c r="AA3" s="69">
        <v>35</v>
      </c>
      <c r="AB3" s="67">
        <v>40</v>
      </c>
      <c r="AC3" s="69">
        <v>45</v>
      </c>
      <c r="AD3" s="69">
        <v>55</v>
      </c>
      <c r="AE3" s="68">
        <v>65</v>
      </c>
    </row>
    <row r="4" spans="3:31" ht="11.25" customHeight="1" thickBot="1">
      <c r="C4" s="164" t="s">
        <v>37</v>
      </c>
      <c r="D4" s="164"/>
      <c r="E4" s="164"/>
      <c r="F4" s="165"/>
      <c r="G4" s="160" t="s">
        <v>29</v>
      </c>
      <c r="H4" s="161"/>
      <c r="I4" s="97">
        <v>10000</v>
      </c>
      <c r="U4" s="134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pans="3:43" ht="11.25" customHeight="1" thickBot="1">
      <c r="C5" s="152"/>
      <c r="D5" s="93"/>
      <c r="E5" s="152"/>
      <c r="F5" s="93"/>
      <c r="G5" s="160" t="s">
        <v>39</v>
      </c>
      <c r="H5" s="166"/>
      <c r="I5" s="153">
        <v>10</v>
      </c>
      <c r="T5" s="93"/>
      <c r="U5" s="93"/>
      <c r="V5" s="78"/>
      <c r="W5" s="78"/>
      <c r="X5" s="78"/>
      <c r="Y5" s="78"/>
      <c r="Z5" s="78"/>
      <c r="AA5" s="78"/>
      <c r="AB5" s="78"/>
      <c r="AC5" s="78"/>
      <c r="AD5" s="78"/>
      <c r="AE5" s="7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7:31" ht="9" customHeight="1" thickBot="1">
      <c r="G6" s="131"/>
      <c r="H6" s="131"/>
      <c r="I6" s="78"/>
      <c r="U6" s="134"/>
      <c r="V6" s="78"/>
      <c r="W6" s="78"/>
      <c r="X6" s="78"/>
      <c r="Y6" s="78"/>
      <c r="Z6" s="78"/>
      <c r="AA6" s="78"/>
      <c r="AB6" s="78"/>
      <c r="AC6" s="78"/>
      <c r="AD6" s="78"/>
      <c r="AE6" s="78"/>
    </row>
    <row r="7" spans="2:21" ht="11.25" customHeight="1" thickBot="1">
      <c r="B7" s="5" t="s">
        <v>20</v>
      </c>
      <c r="H7" s="162" t="s">
        <v>35</v>
      </c>
      <c r="I7" s="163"/>
      <c r="T7" s="150" t="s">
        <v>20</v>
      </c>
      <c r="U7" s="91">
        <v>0</v>
      </c>
    </row>
    <row r="8" spans="2:31" ht="11.25" customHeight="1" thickBot="1">
      <c r="B8" s="124" t="s">
        <v>30</v>
      </c>
      <c r="C8" s="126" t="s">
        <v>31</v>
      </c>
      <c r="D8" s="126" t="s">
        <v>38</v>
      </c>
      <c r="E8" s="126" t="s">
        <v>33</v>
      </c>
      <c r="F8" s="106" t="s">
        <v>34</v>
      </c>
      <c r="H8" s="124" t="s">
        <v>24</v>
      </c>
      <c r="I8" s="36" t="s">
        <v>28</v>
      </c>
      <c r="J8" s="10" t="s">
        <v>11</v>
      </c>
      <c r="K8" s="6" t="s">
        <v>12</v>
      </c>
      <c r="L8" s="10" t="s">
        <v>13</v>
      </c>
      <c r="M8" s="6" t="s">
        <v>14</v>
      </c>
      <c r="N8" s="10" t="s">
        <v>15</v>
      </c>
      <c r="O8" s="6" t="s">
        <v>16</v>
      </c>
      <c r="P8" s="10" t="s">
        <v>17</v>
      </c>
      <c r="Q8" s="10" t="s">
        <v>18</v>
      </c>
      <c r="R8" s="7" t="s">
        <v>19</v>
      </c>
      <c r="S8" s="102"/>
      <c r="T8" s="150" t="s">
        <v>32</v>
      </c>
      <c r="U8" s="124" t="s">
        <v>24</v>
      </c>
      <c r="V8" s="6" t="s">
        <v>10</v>
      </c>
      <c r="W8" s="10" t="s">
        <v>11</v>
      </c>
      <c r="X8" s="6" t="s">
        <v>12</v>
      </c>
      <c r="Y8" s="10" t="s">
        <v>13</v>
      </c>
      <c r="Z8" s="6" t="s">
        <v>14</v>
      </c>
      <c r="AA8" s="10" t="s">
        <v>15</v>
      </c>
      <c r="AB8" s="6" t="s">
        <v>16</v>
      </c>
      <c r="AC8" s="10" t="s">
        <v>17</v>
      </c>
      <c r="AD8" s="10" t="s">
        <v>18</v>
      </c>
      <c r="AE8" s="7" t="s">
        <v>19</v>
      </c>
    </row>
    <row r="9" spans="2:31" ht="11.25" customHeight="1">
      <c r="B9" s="127">
        <f aca="true" t="shared" si="0" ref="B9:B18">MIN(I9:R9)</f>
        <v>10297.829379101464</v>
      </c>
      <c r="C9" s="154" t="str">
        <f aca="true" t="shared" si="1" ref="C9:C18">CONCATENATE("+",MATCH(B9,I9:R9,0))</f>
        <v>+1</v>
      </c>
      <c r="D9" s="168" t="str">
        <f ca="1">IF($I$5&gt;=1,CONCATENATE("×",ROUNDUP(100/OFFSET(F8,$I$5,0,1,1),0),"個"),"---")</f>
        <v>×18個</v>
      </c>
      <c r="E9" s="148">
        <f aca="true" ca="1" t="shared" si="2" ref="E9:E18">OFFSET(U9,0,MATCH(B9,I9:R9,0),1,1)</f>
        <v>99.05</v>
      </c>
      <c r="F9" s="141">
        <f>E9</f>
        <v>99.05</v>
      </c>
      <c r="H9" s="3" t="s">
        <v>9</v>
      </c>
      <c r="I9" s="112">
        <f aca="true" t="shared" si="3" ref="I9:R9">($I$4+I$3)*100/V9</f>
        <v>10297.829379101464</v>
      </c>
      <c r="J9" s="110">
        <f t="shared" si="3"/>
        <v>10337.871911245587</v>
      </c>
      <c r="K9" s="103">
        <f t="shared" si="3"/>
        <v>10383.064516129032</v>
      </c>
      <c r="L9" s="110">
        <f t="shared" si="3"/>
        <v>10528.96725440806</v>
      </c>
      <c r="M9" s="103">
        <f t="shared" si="3"/>
        <v>11077.54279959718</v>
      </c>
      <c r="N9" s="110">
        <f t="shared" si="3"/>
        <v>11575.239053850026</v>
      </c>
      <c r="O9" s="103">
        <f t="shared" si="3"/>
        <v>12072.434607645875</v>
      </c>
      <c r="P9" s="110">
        <f t="shared" si="3"/>
        <v>15082.956259426846</v>
      </c>
      <c r="Q9" s="110">
        <f t="shared" si="3"/>
        <v>18081.366147664492</v>
      </c>
      <c r="R9" s="104">
        <f t="shared" si="3"/>
        <v>25087.807325639737</v>
      </c>
      <c r="S9" s="98"/>
      <c r="T9" s="64">
        <v>99</v>
      </c>
      <c r="U9" s="3" t="s">
        <v>9</v>
      </c>
      <c r="V9" s="31">
        <f>$T9+(100-$T9)*V$3/100</f>
        <v>99.05</v>
      </c>
      <c r="W9" s="31">
        <f>$T9+(100-$T9)*W$3/100</f>
        <v>99.15</v>
      </c>
      <c r="X9" s="31">
        <f aca="true" t="shared" si="4" ref="X9:AE18">$T9+(100-$T9)*X$3/100</f>
        <v>99.2</v>
      </c>
      <c r="Y9" s="31">
        <f t="shared" si="4"/>
        <v>99.25</v>
      </c>
      <c r="Z9" s="31">
        <f t="shared" si="4"/>
        <v>99.3</v>
      </c>
      <c r="AA9" s="31">
        <f t="shared" si="4"/>
        <v>99.35</v>
      </c>
      <c r="AB9" s="31">
        <f t="shared" si="4"/>
        <v>99.4</v>
      </c>
      <c r="AC9" s="31">
        <f t="shared" si="4"/>
        <v>99.45</v>
      </c>
      <c r="AD9" s="31">
        <f t="shared" si="4"/>
        <v>99.55</v>
      </c>
      <c r="AE9" s="60">
        <f t="shared" si="4"/>
        <v>99.65</v>
      </c>
    </row>
    <row r="10" spans="2:31" ht="11.25" customHeight="1">
      <c r="B10" s="128">
        <f t="shared" si="0"/>
        <v>11519.379759892894</v>
      </c>
      <c r="C10" s="155" t="str">
        <f t="shared" si="1"/>
        <v>+3</v>
      </c>
      <c r="D10" s="159" t="str">
        <f ca="1">IF($I$5&gt;=2,CONCATENATE("×",ROUNDUP(100/OFFSET($F$8,$I$5,0,1,1)*F9/100,0),"個"),"---")</f>
        <v>×18個</v>
      </c>
      <c r="E10" s="147">
        <f ca="1" t="shared" si="2"/>
        <v>92</v>
      </c>
      <c r="F10" s="142">
        <f>F9*E10/100</f>
        <v>91.126</v>
      </c>
      <c r="H10" s="8" t="s">
        <v>0</v>
      </c>
      <c r="I10" s="107">
        <f aca="true" t="shared" si="5" ref="I10:I18">($B9+I$3)*100/V10</f>
        <v>11599.8114686204</v>
      </c>
      <c r="J10" s="111">
        <f aca="true" t="shared" si="6" ref="J10:J18">($B9+J$3)*100/W10</f>
        <v>11527.682381531653</v>
      </c>
      <c r="K10" s="108">
        <f aca="true" t="shared" si="7" ref="K10:K18">($B9+K$3)*100/X10</f>
        <v>11519.379759892894</v>
      </c>
      <c r="L10" s="111">
        <f aca="true" t="shared" si="8" ref="L10:L18">($B9+L$3)*100/Y10</f>
        <v>11619.275004434014</v>
      </c>
      <c r="M10" s="108">
        <f aca="true" t="shared" si="9" ref="M10:M18">($B9+M$3)*100/Z10</f>
        <v>12148.203633442434</v>
      </c>
      <c r="N10" s="111">
        <f aca="true" t="shared" si="10" ref="N10:N18">($B9+N$3)*100/AA10</f>
        <v>12617.999335937393</v>
      </c>
      <c r="O10" s="108">
        <f aca="true" t="shared" si="11" ref="O10:O18">($B9+O$3)*100/AB10</f>
        <v>13082.797211810068</v>
      </c>
      <c r="P10" s="111">
        <f aca="true" t="shared" si="12" ref="P10:P18">($B9+P$3)*100/AC10</f>
        <v>16188.179237144406</v>
      </c>
      <c r="Q10" s="111">
        <f aca="true" t="shared" si="13" ref="Q10:Q18">($B9+Q$3)*100/AD10</f>
        <v>19160.03076345703</v>
      </c>
      <c r="R10" s="109">
        <f aca="true" t="shared" si="14" ref="R10:R18">($B9+R$3)*100/AE10</f>
        <v>26215.3672322295</v>
      </c>
      <c r="S10" s="98"/>
      <c r="T10" s="65">
        <v>90</v>
      </c>
      <c r="U10" s="8" t="s">
        <v>0</v>
      </c>
      <c r="V10" s="55">
        <f aca="true" t="shared" si="15" ref="V10:W18">$T10+(100-$T10)*V$3/100</f>
        <v>90.5</v>
      </c>
      <c r="W10" s="33">
        <f t="shared" si="15"/>
        <v>91.5</v>
      </c>
      <c r="X10" s="33">
        <f t="shared" si="4"/>
        <v>92</v>
      </c>
      <c r="Y10" s="33">
        <f t="shared" si="4"/>
        <v>92.5</v>
      </c>
      <c r="Z10" s="33">
        <f t="shared" si="4"/>
        <v>93</v>
      </c>
      <c r="AA10" s="33">
        <f t="shared" si="4"/>
        <v>93.5</v>
      </c>
      <c r="AB10" s="33">
        <f t="shared" si="4"/>
        <v>94</v>
      </c>
      <c r="AC10" s="33">
        <f t="shared" si="4"/>
        <v>94.5</v>
      </c>
      <c r="AD10" s="33">
        <f t="shared" si="4"/>
        <v>95.5</v>
      </c>
      <c r="AE10" s="59">
        <f t="shared" si="4"/>
        <v>96.5</v>
      </c>
    </row>
    <row r="11" spans="2:31" ht="11.25" customHeight="1">
      <c r="B11" s="127">
        <f t="shared" si="0"/>
        <v>13431.113363514653</v>
      </c>
      <c r="C11" s="156" t="str">
        <f t="shared" si="1"/>
        <v>+3</v>
      </c>
      <c r="D11" s="159" t="str">
        <f ca="1">IF($I$5&gt;=3,CONCATENATE("×",ROUNDUP(100/OFFSET($F$8,$I$5,0,1,1)*F10/100,0),"個"),"---")</f>
        <v>×17個</v>
      </c>
      <c r="E11" s="146">
        <f ca="1" t="shared" si="2"/>
        <v>88</v>
      </c>
      <c r="F11" s="142">
        <f aca="true" t="shared" si="16" ref="F11:F18">F10*E11/100</f>
        <v>80.19088</v>
      </c>
      <c r="H11" s="3" t="s">
        <v>1</v>
      </c>
      <c r="I11" s="112">
        <f t="shared" si="5"/>
        <v>13666.915171886756</v>
      </c>
      <c r="J11" s="110">
        <f t="shared" si="6"/>
        <v>13489.260469791281</v>
      </c>
      <c r="K11" s="103">
        <f t="shared" si="7"/>
        <v>13431.113363514653</v>
      </c>
      <c r="L11" s="110">
        <f t="shared" si="8"/>
        <v>13486.625081569457</v>
      </c>
      <c r="M11" s="103">
        <f t="shared" si="9"/>
        <v>13988.133809936195</v>
      </c>
      <c r="N11" s="110">
        <f t="shared" si="10"/>
        <v>14425.90555112786</v>
      </c>
      <c r="O11" s="103">
        <f t="shared" si="11"/>
        <v>14856.461274607575</v>
      </c>
      <c r="P11" s="110">
        <f t="shared" si="12"/>
        <v>18004.773580264733</v>
      </c>
      <c r="Q11" s="110">
        <f t="shared" si="13"/>
        <v>20932.31073446959</v>
      </c>
      <c r="R11" s="104">
        <f t="shared" si="14"/>
        <v>27988.79130331704</v>
      </c>
      <c r="S11" s="98"/>
      <c r="T11" s="64">
        <v>85</v>
      </c>
      <c r="U11" s="3" t="s">
        <v>1</v>
      </c>
      <c r="V11" s="31">
        <f t="shared" si="15"/>
        <v>85.75</v>
      </c>
      <c r="W11" s="31">
        <f t="shared" si="15"/>
        <v>87.25</v>
      </c>
      <c r="X11" s="31">
        <f t="shared" si="4"/>
        <v>88</v>
      </c>
      <c r="Y11" s="31">
        <f t="shared" si="4"/>
        <v>88.75</v>
      </c>
      <c r="Z11" s="31">
        <f t="shared" si="4"/>
        <v>89.5</v>
      </c>
      <c r="AA11" s="31">
        <f t="shared" si="4"/>
        <v>90.25</v>
      </c>
      <c r="AB11" s="31">
        <f t="shared" si="4"/>
        <v>91</v>
      </c>
      <c r="AC11" s="31">
        <f t="shared" si="4"/>
        <v>91.75</v>
      </c>
      <c r="AD11" s="31">
        <f t="shared" si="4"/>
        <v>93.25</v>
      </c>
      <c r="AE11" s="60">
        <f t="shared" si="4"/>
        <v>94.75</v>
      </c>
    </row>
    <row r="12" spans="2:31" ht="11.25" customHeight="1">
      <c r="B12" s="128">
        <f t="shared" si="0"/>
        <v>17084.447216633416</v>
      </c>
      <c r="C12" s="155" t="str">
        <f t="shared" si="1"/>
        <v>+4</v>
      </c>
      <c r="D12" s="159" t="str">
        <f ca="1">IF($I$5&gt;=4,CONCATENATE("×",ROUNDUP(100/OFFSET($F$8,$I$5,0,1,1)*F11/100,0),"個"),"---")</f>
        <v>×15個</v>
      </c>
      <c r="E12" s="147">
        <f ca="1" t="shared" si="2"/>
        <v>81.25</v>
      </c>
      <c r="F12" s="142">
        <f t="shared" si="16"/>
        <v>65.15509000000002</v>
      </c>
      <c r="H12" s="8" t="s">
        <v>3</v>
      </c>
      <c r="I12" s="107">
        <f t="shared" si="5"/>
        <v>17876.86998493725</v>
      </c>
      <c r="J12" s="111">
        <f t="shared" si="6"/>
        <v>17372.84236636781</v>
      </c>
      <c r="K12" s="108">
        <f t="shared" si="7"/>
        <v>17163.891704393314</v>
      </c>
      <c r="L12" s="111">
        <f t="shared" si="8"/>
        <v>17084.447216633416</v>
      </c>
      <c r="M12" s="108">
        <f t="shared" si="9"/>
        <v>17492.258622442</v>
      </c>
      <c r="N12" s="111">
        <f t="shared" si="10"/>
        <v>17828.195060913018</v>
      </c>
      <c r="O12" s="108">
        <f t="shared" si="11"/>
        <v>18154.25101589959</v>
      </c>
      <c r="P12" s="111">
        <f t="shared" si="12"/>
        <v>21369.40679827786</v>
      </c>
      <c r="Q12" s="111">
        <f t="shared" si="13"/>
        <v>24147.733367340457</v>
      </c>
      <c r="R12" s="109">
        <f t="shared" si="14"/>
        <v>31157.384507961266</v>
      </c>
      <c r="S12" s="98"/>
      <c r="T12" s="65">
        <v>75</v>
      </c>
      <c r="U12" s="8" t="s">
        <v>3</v>
      </c>
      <c r="V12" s="87">
        <f t="shared" si="15"/>
        <v>76.25</v>
      </c>
      <c r="W12" s="14">
        <f t="shared" si="15"/>
        <v>78.75</v>
      </c>
      <c r="X12" s="33">
        <f t="shared" si="4"/>
        <v>80</v>
      </c>
      <c r="Y12" s="33">
        <f t="shared" si="4"/>
        <v>81.25</v>
      </c>
      <c r="Z12" s="33">
        <f t="shared" si="4"/>
        <v>82.5</v>
      </c>
      <c r="AA12" s="33">
        <f t="shared" si="4"/>
        <v>83.75</v>
      </c>
      <c r="AB12" s="33">
        <f t="shared" si="4"/>
        <v>85</v>
      </c>
      <c r="AC12" s="33">
        <f t="shared" si="4"/>
        <v>86.25</v>
      </c>
      <c r="AD12" s="33">
        <f t="shared" si="4"/>
        <v>88.75</v>
      </c>
      <c r="AE12" s="59">
        <f t="shared" si="4"/>
        <v>91.25</v>
      </c>
    </row>
    <row r="13" spans="2:31" ht="11.25" customHeight="1">
      <c r="B13" s="127">
        <f t="shared" si="0"/>
        <v>26143.078378949886</v>
      </c>
      <c r="C13" s="156" t="str">
        <f t="shared" si="1"/>
        <v>+7</v>
      </c>
      <c r="D13" s="159" t="str">
        <f ca="1">IF($I$5&gt;=5,CONCATENATE("×",ROUNDUP(100/OFFSET($F$8,$I$5,0,1,1)*F12/100,0),"個"),"---")</f>
        <v>×12個</v>
      </c>
      <c r="E13" s="146">
        <f ca="1" t="shared" si="2"/>
        <v>73</v>
      </c>
      <c r="F13" s="142">
        <f t="shared" si="16"/>
        <v>47.56321570000001</v>
      </c>
      <c r="H13" s="3" t="s">
        <v>2</v>
      </c>
      <c r="I13" s="112">
        <f t="shared" si="5"/>
        <v>30191.17417752562</v>
      </c>
      <c r="J13" s="110">
        <f t="shared" si="6"/>
        <v>28071.979298191767</v>
      </c>
      <c r="K13" s="103">
        <f t="shared" si="7"/>
        <v>27163.198775989713</v>
      </c>
      <c r="L13" s="110">
        <f t="shared" si="8"/>
        <v>26467.09013831459</v>
      </c>
      <c r="M13" s="103">
        <f t="shared" si="9"/>
        <v>26400.65287099769</v>
      </c>
      <c r="N13" s="110">
        <f t="shared" si="10"/>
        <v>26267.76991750306</v>
      </c>
      <c r="O13" s="103">
        <f t="shared" si="11"/>
        <v>26143.078378949886</v>
      </c>
      <c r="P13" s="110">
        <f t="shared" si="12"/>
        <v>29348.102613466337</v>
      </c>
      <c r="Q13" s="110">
        <f t="shared" si="13"/>
        <v>31453.852309258204</v>
      </c>
      <c r="R13" s="104">
        <f t="shared" si="14"/>
        <v>38082.42993072216</v>
      </c>
      <c r="S13" s="98"/>
      <c r="T13" s="64">
        <v>55</v>
      </c>
      <c r="U13" s="3" t="s">
        <v>2</v>
      </c>
      <c r="V13" s="21">
        <f t="shared" si="15"/>
        <v>57.25</v>
      </c>
      <c r="W13" s="13">
        <f t="shared" si="15"/>
        <v>61.75</v>
      </c>
      <c r="X13" s="13">
        <f t="shared" si="4"/>
        <v>64</v>
      </c>
      <c r="Y13" s="13">
        <f t="shared" si="4"/>
        <v>66.25</v>
      </c>
      <c r="Z13" s="13">
        <f t="shared" si="4"/>
        <v>68.5</v>
      </c>
      <c r="AA13" s="13">
        <f t="shared" si="4"/>
        <v>70.75</v>
      </c>
      <c r="AB13" s="13">
        <f t="shared" si="4"/>
        <v>73</v>
      </c>
      <c r="AC13" s="13">
        <f t="shared" si="4"/>
        <v>75.25</v>
      </c>
      <c r="AD13" s="13">
        <f t="shared" si="4"/>
        <v>79.75</v>
      </c>
      <c r="AE13" s="60">
        <f t="shared" si="4"/>
        <v>84.25</v>
      </c>
    </row>
    <row r="14" spans="2:31" ht="11.25" customHeight="1">
      <c r="B14" s="128">
        <f t="shared" si="0"/>
        <v>46136.19406385227</v>
      </c>
      <c r="C14" s="155" t="str">
        <f t="shared" si="1"/>
        <v>+7</v>
      </c>
      <c r="D14" s="159" t="str">
        <f ca="1">IF($I$5&gt;=6,CONCATENATE("×",ROUNDUP(100/OFFSET($F$8,$I$5,0,1,1)*F13/100,0),"個"),"---")</f>
        <v>×9個</v>
      </c>
      <c r="E14" s="147">
        <f ca="1" t="shared" si="2"/>
        <v>61</v>
      </c>
      <c r="F14" s="142">
        <f t="shared" si="16"/>
        <v>29.013561577000004</v>
      </c>
      <c r="H14" s="8" t="s">
        <v>4</v>
      </c>
      <c r="I14" s="107">
        <f t="shared" si="5"/>
        <v>68870.79314758141</v>
      </c>
      <c r="J14" s="111">
        <f t="shared" si="6"/>
        <v>58978.946098212036</v>
      </c>
      <c r="K14" s="108">
        <f t="shared" si="7"/>
        <v>55089.746622812265</v>
      </c>
      <c r="L14" s="111">
        <f t="shared" si="8"/>
        <v>51888.933422341244</v>
      </c>
      <c r="M14" s="108">
        <f t="shared" si="9"/>
        <v>49803.813539357594</v>
      </c>
      <c r="N14" s="111">
        <f t="shared" si="10"/>
        <v>47866.80238779201</v>
      </c>
      <c r="O14" s="108">
        <f t="shared" si="11"/>
        <v>46136.19406385227</v>
      </c>
      <c r="P14" s="111">
        <f t="shared" si="12"/>
        <v>48471.71732132278</v>
      </c>
      <c r="Q14" s="111">
        <f t="shared" si="13"/>
        <v>48258.76802678429</v>
      </c>
      <c r="R14" s="109">
        <f t="shared" si="14"/>
        <v>53259.64838699014</v>
      </c>
      <c r="S14" s="98"/>
      <c r="T14" s="65">
        <v>35</v>
      </c>
      <c r="U14" s="8" t="s">
        <v>4</v>
      </c>
      <c r="V14" s="86">
        <f t="shared" si="15"/>
        <v>38.25</v>
      </c>
      <c r="W14" s="20">
        <f t="shared" si="15"/>
        <v>44.75</v>
      </c>
      <c r="X14" s="20">
        <f t="shared" si="4"/>
        <v>48</v>
      </c>
      <c r="Y14" s="20">
        <f t="shared" si="4"/>
        <v>51.25</v>
      </c>
      <c r="Z14" s="20">
        <f t="shared" si="4"/>
        <v>54.5</v>
      </c>
      <c r="AA14" s="20">
        <f t="shared" si="4"/>
        <v>57.75</v>
      </c>
      <c r="AB14" s="14">
        <f t="shared" si="4"/>
        <v>61</v>
      </c>
      <c r="AC14" s="14">
        <f t="shared" si="4"/>
        <v>64.25</v>
      </c>
      <c r="AD14" s="14">
        <f t="shared" si="4"/>
        <v>70.75</v>
      </c>
      <c r="AE14" s="61">
        <f t="shared" si="4"/>
        <v>77.25</v>
      </c>
    </row>
    <row r="15" spans="2:31" ht="11.25" customHeight="1">
      <c r="B15" s="127">
        <f t="shared" si="0"/>
        <v>87026.6107670495</v>
      </c>
      <c r="C15" s="156" t="str">
        <f t="shared" si="1"/>
        <v>+10</v>
      </c>
      <c r="D15" s="159" t="str">
        <f ca="1">IF($I$5&gt;=7,CONCATENATE("×",ROUNDUP(100/OFFSET($F$8,$I$5,0,1,1)*F14/100,0),"個"),"---")</f>
        <v>×6個</v>
      </c>
      <c r="E15" s="146">
        <f ca="1" t="shared" si="2"/>
        <v>70.25</v>
      </c>
      <c r="F15" s="142">
        <f t="shared" si="16"/>
        <v>20.382027007842503</v>
      </c>
      <c r="H15" s="3" t="s">
        <v>5</v>
      </c>
      <c r="I15" s="112">
        <f t="shared" si="5"/>
        <v>240707.5016304014</v>
      </c>
      <c r="J15" s="110">
        <f t="shared" si="6"/>
        <v>167157.45608595412</v>
      </c>
      <c r="K15" s="103">
        <f t="shared" si="7"/>
        <v>145113.10644953835</v>
      </c>
      <c r="L15" s="110">
        <f t="shared" si="8"/>
        <v>128513.63879683385</v>
      </c>
      <c r="M15" s="103">
        <f t="shared" si="9"/>
        <v>116385.66435519079</v>
      </c>
      <c r="N15" s="110">
        <f t="shared" si="10"/>
        <v>106449.5956734129</v>
      </c>
      <c r="O15" s="103">
        <f t="shared" si="11"/>
        <v>98237.13074255566</v>
      </c>
      <c r="P15" s="110">
        <f t="shared" si="12"/>
        <v>96030.411387516</v>
      </c>
      <c r="Q15" s="110">
        <f t="shared" si="13"/>
        <v>87669.94990097533</v>
      </c>
      <c r="R15" s="104">
        <f t="shared" si="14"/>
        <v>87026.6107670495</v>
      </c>
      <c r="S15" s="98"/>
      <c r="T15" s="64">
        <v>15</v>
      </c>
      <c r="U15" s="3" t="s">
        <v>5</v>
      </c>
      <c r="V15" s="70">
        <f t="shared" si="15"/>
        <v>19.25</v>
      </c>
      <c r="W15" s="70">
        <f t="shared" si="15"/>
        <v>27.75</v>
      </c>
      <c r="X15" s="70">
        <f t="shared" si="4"/>
        <v>32</v>
      </c>
      <c r="Y15" s="70">
        <f t="shared" si="4"/>
        <v>36.25</v>
      </c>
      <c r="Z15" s="70">
        <f t="shared" si="4"/>
        <v>40.5</v>
      </c>
      <c r="AA15" s="70">
        <f t="shared" si="4"/>
        <v>44.75</v>
      </c>
      <c r="AB15" s="70">
        <f t="shared" si="4"/>
        <v>49</v>
      </c>
      <c r="AC15" s="70">
        <f t="shared" si="4"/>
        <v>53.25</v>
      </c>
      <c r="AD15" s="70">
        <f t="shared" si="4"/>
        <v>61.75</v>
      </c>
      <c r="AE15" s="71">
        <f t="shared" si="4"/>
        <v>70.25</v>
      </c>
    </row>
    <row r="16" spans="2:31" ht="11.25" customHeight="1">
      <c r="B16" s="128">
        <f t="shared" si="0"/>
        <v>152848.85508172208</v>
      </c>
      <c r="C16" s="155" t="str">
        <f t="shared" si="1"/>
        <v>+10</v>
      </c>
      <c r="D16" s="159" t="str">
        <f ca="1">IF($I$5&gt;=8,CONCATENATE("×",ROUNDUP(100/OFFSET($F$8,$I$5,0,1,1)*F15/100,0),"個"),"---")</f>
        <v>×4個</v>
      </c>
      <c r="E16" s="147">
        <f ca="1" t="shared" si="2"/>
        <v>66.75</v>
      </c>
      <c r="F16" s="142">
        <f t="shared" si="16"/>
        <v>13.60500302773487</v>
      </c>
      <c r="H16" s="8" t="s">
        <v>6</v>
      </c>
      <c r="I16" s="107">
        <f t="shared" si="5"/>
        <v>894631.9053030717</v>
      </c>
      <c r="J16" s="111">
        <f t="shared" si="6"/>
        <v>453384.9909976597</v>
      </c>
      <c r="K16" s="108">
        <f t="shared" si="7"/>
        <v>363860.8781960395</v>
      </c>
      <c r="L16" s="111">
        <f t="shared" si="8"/>
        <v>304266.47223321564</v>
      </c>
      <c r="M16" s="108">
        <f t="shared" si="9"/>
        <v>262766.0022897</v>
      </c>
      <c r="N16" s="111">
        <f t="shared" si="10"/>
        <v>231442.11965241696</v>
      </c>
      <c r="O16" s="108">
        <f t="shared" si="11"/>
        <v>207038.62969081278</v>
      </c>
      <c r="P16" s="111">
        <f t="shared" si="12"/>
        <v>192725.8864231403</v>
      </c>
      <c r="Q16" s="111">
        <f t="shared" si="13"/>
        <v>165985.3463179904</v>
      </c>
      <c r="R16" s="109">
        <f t="shared" si="14"/>
        <v>152848.85508172208</v>
      </c>
      <c r="S16" s="98"/>
      <c r="T16" s="65">
        <v>5</v>
      </c>
      <c r="U16" s="8" t="s">
        <v>6</v>
      </c>
      <c r="V16" s="72">
        <f t="shared" si="15"/>
        <v>9.75</v>
      </c>
      <c r="W16" s="73">
        <f t="shared" si="15"/>
        <v>19.25</v>
      </c>
      <c r="X16" s="73">
        <f t="shared" si="4"/>
        <v>24</v>
      </c>
      <c r="Y16" s="73">
        <f t="shared" si="4"/>
        <v>28.75</v>
      </c>
      <c r="Z16" s="73">
        <f t="shared" si="4"/>
        <v>33.5</v>
      </c>
      <c r="AA16" s="73">
        <f t="shared" si="4"/>
        <v>38.25</v>
      </c>
      <c r="AB16" s="73">
        <f t="shared" si="4"/>
        <v>43</v>
      </c>
      <c r="AC16" s="73">
        <f t="shared" si="4"/>
        <v>47.75</v>
      </c>
      <c r="AD16" s="73">
        <f t="shared" si="4"/>
        <v>57.25</v>
      </c>
      <c r="AE16" s="61">
        <f t="shared" si="4"/>
        <v>66.75</v>
      </c>
    </row>
    <row r="17" spans="2:31" ht="11.25" customHeight="1">
      <c r="B17" s="128">
        <f t="shared" si="0"/>
        <v>258229.00781803395</v>
      </c>
      <c r="C17" s="155" t="str">
        <f t="shared" si="1"/>
        <v>+10</v>
      </c>
      <c r="D17" s="159" t="str">
        <f ca="1">IF($I$5&gt;=9,CONCATENATE("×",ROUNDUP(100/OFFSET($F$8,$I$5,0,1,1)*F16/100,0),"個"),"---")</f>
        <v>×3個</v>
      </c>
      <c r="E17" s="147">
        <f ca="1" t="shared" si="2"/>
        <v>65</v>
      </c>
      <c r="F17" s="142">
        <f t="shared" si="16"/>
        <v>8.843251968027666</v>
      </c>
      <c r="H17" s="8" t="s">
        <v>7</v>
      </c>
      <c r="I17" s="112">
        <f t="shared" si="5"/>
        <v>3060977.101634442</v>
      </c>
      <c r="J17" s="110">
        <f t="shared" si="6"/>
        <v>1020659.0338781473</v>
      </c>
      <c r="K17" s="103">
        <f t="shared" si="7"/>
        <v>765744.2754086105</v>
      </c>
      <c r="L17" s="110">
        <f t="shared" si="8"/>
        <v>613195.4203268883</v>
      </c>
      <c r="M17" s="103">
        <f t="shared" si="9"/>
        <v>512829.5169390736</v>
      </c>
      <c r="N17" s="110">
        <f t="shared" si="10"/>
        <v>440996.7288049202</v>
      </c>
      <c r="O17" s="103">
        <f t="shared" si="11"/>
        <v>387122.13770430523</v>
      </c>
      <c r="P17" s="110">
        <f t="shared" si="12"/>
        <v>350775.233514938</v>
      </c>
      <c r="Q17" s="110">
        <f t="shared" si="13"/>
        <v>292452.4637849493</v>
      </c>
      <c r="R17" s="104">
        <f t="shared" si="14"/>
        <v>258229.00781803395</v>
      </c>
      <c r="S17" s="98"/>
      <c r="T17" s="65">
        <v>0</v>
      </c>
      <c r="U17" s="8" t="s">
        <v>7</v>
      </c>
      <c r="V17" s="72">
        <f t="shared" si="15"/>
        <v>5</v>
      </c>
      <c r="W17" s="73">
        <f t="shared" si="15"/>
        <v>15</v>
      </c>
      <c r="X17" s="73">
        <f t="shared" si="4"/>
        <v>20</v>
      </c>
      <c r="Y17" s="73">
        <f t="shared" si="4"/>
        <v>25</v>
      </c>
      <c r="Z17" s="73">
        <f t="shared" si="4"/>
        <v>30</v>
      </c>
      <c r="AA17" s="73">
        <f t="shared" si="4"/>
        <v>35</v>
      </c>
      <c r="AB17" s="73">
        <f t="shared" si="4"/>
        <v>40</v>
      </c>
      <c r="AC17" s="73">
        <f t="shared" si="4"/>
        <v>45</v>
      </c>
      <c r="AD17" s="73">
        <f t="shared" si="4"/>
        <v>55</v>
      </c>
      <c r="AE17" s="74">
        <f t="shared" si="4"/>
        <v>65</v>
      </c>
    </row>
    <row r="18" spans="2:31" ht="11.25" customHeight="1" thickBot="1">
      <c r="B18" s="129">
        <f t="shared" si="0"/>
        <v>431982.6210561801</v>
      </c>
      <c r="C18" s="157" t="str">
        <f t="shared" si="1"/>
        <v>+10</v>
      </c>
      <c r="D18" s="167" t="str">
        <f ca="1">IF($I$5&gt;=10,CONCATENATE("×",ROUNDUP(100/OFFSET($F$8,$I$5,0,1,1)*F17/100,0),"個"),"---")</f>
        <v>×2個</v>
      </c>
      <c r="E18" s="149">
        <f ca="1" t="shared" si="2"/>
        <v>63.25</v>
      </c>
      <c r="F18" s="143">
        <f t="shared" si="16"/>
        <v>5.593356869777499</v>
      </c>
      <c r="H18" s="4" t="s">
        <v>8</v>
      </c>
      <c r="I18" s="117">
        <f t="shared" si="5"/>
        <v>103371603.12721358</v>
      </c>
      <c r="J18" s="118">
        <f t="shared" si="6"/>
        <v>2404455.886679386</v>
      </c>
      <c r="K18" s="119">
        <f t="shared" si="7"/>
        <v>1615806.2988627122</v>
      </c>
      <c r="L18" s="118">
        <f t="shared" si="8"/>
        <v>1217312.9779672187</v>
      </c>
      <c r="M18" s="119">
        <f t="shared" si="9"/>
        <v>978222.6710114488</v>
      </c>
      <c r="N18" s="118">
        <f t="shared" si="10"/>
        <v>818044.119111918</v>
      </c>
      <c r="O18" s="119">
        <f t="shared" si="11"/>
        <v>703321.6427514431</v>
      </c>
      <c r="P18" s="118">
        <f t="shared" si="12"/>
        <v>623027.2374391336</v>
      </c>
      <c r="Q18" s="118">
        <f t="shared" si="13"/>
        <v>504699.5408872681</v>
      </c>
      <c r="R18" s="115">
        <f t="shared" si="14"/>
        <v>431982.6210561801</v>
      </c>
      <c r="S18" s="98"/>
      <c r="T18" s="66">
        <v>-5</v>
      </c>
      <c r="U18" s="4" t="s">
        <v>8</v>
      </c>
      <c r="V18" s="75">
        <f t="shared" si="15"/>
        <v>0.25</v>
      </c>
      <c r="W18" s="75">
        <f t="shared" si="15"/>
        <v>10.75</v>
      </c>
      <c r="X18" s="75">
        <f t="shared" si="4"/>
        <v>16</v>
      </c>
      <c r="Y18" s="75">
        <f t="shared" si="4"/>
        <v>21.25</v>
      </c>
      <c r="Z18" s="75">
        <f t="shared" si="4"/>
        <v>26.5</v>
      </c>
      <c r="AA18" s="75">
        <f t="shared" si="4"/>
        <v>31.75</v>
      </c>
      <c r="AB18" s="75">
        <f t="shared" si="4"/>
        <v>37</v>
      </c>
      <c r="AC18" s="75">
        <f t="shared" si="4"/>
        <v>42.25</v>
      </c>
      <c r="AD18" s="75">
        <f t="shared" si="4"/>
        <v>52.75</v>
      </c>
      <c r="AE18" s="76">
        <f t="shared" si="4"/>
        <v>63.25</v>
      </c>
    </row>
    <row r="19" spans="2:27" ht="9" customHeight="1" thickBot="1">
      <c r="B19" s="54"/>
      <c r="C19" s="54"/>
      <c r="D19" s="158"/>
      <c r="E19" s="130"/>
      <c r="F19" s="130"/>
      <c r="AA19" s="54"/>
    </row>
    <row r="20" spans="2:21" ht="11.25" customHeight="1" thickBot="1">
      <c r="B20" s="124" t="s">
        <v>21</v>
      </c>
      <c r="C20" s="54"/>
      <c r="D20" s="158"/>
      <c r="E20" s="130"/>
      <c r="F20" s="130"/>
      <c r="H20" s="162" t="s">
        <v>35</v>
      </c>
      <c r="I20" s="163"/>
      <c r="T20" s="150" t="s">
        <v>21</v>
      </c>
      <c r="U20" s="91">
        <v>1</v>
      </c>
    </row>
    <row r="21" spans="2:31" ht="11.25" customHeight="1" thickBot="1">
      <c r="B21" s="126" t="s">
        <v>30</v>
      </c>
      <c r="C21" s="136" t="s">
        <v>31</v>
      </c>
      <c r="D21" s="126" t="s">
        <v>38</v>
      </c>
      <c r="E21" s="133" t="s">
        <v>33</v>
      </c>
      <c r="F21" s="116" t="s">
        <v>34</v>
      </c>
      <c r="H21" s="124" t="s">
        <v>24</v>
      </c>
      <c r="I21" s="36" t="s">
        <v>28</v>
      </c>
      <c r="J21" s="10" t="s">
        <v>11</v>
      </c>
      <c r="K21" s="6" t="s">
        <v>12</v>
      </c>
      <c r="L21" s="10" t="s">
        <v>13</v>
      </c>
      <c r="M21" s="6" t="s">
        <v>14</v>
      </c>
      <c r="N21" s="10" t="s">
        <v>15</v>
      </c>
      <c r="O21" s="6" t="s">
        <v>16</v>
      </c>
      <c r="P21" s="10" t="s">
        <v>17</v>
      </c>
      <c r="Q21" s="6" t="s">
        <v>18</v>
      </c>
      <c r="R21" s="123" t="s">
        <v>19</v>
      </c>
      <c r="S21" s="102"/>
      <c r="T21" s="124" t="s">
        <v>32</v>
      </c>
      <c r="U21" s="124" t="s">
        <v>24</v>
      </c>
      <c r="V21" s="36" t="s">
        <v>10</v>
      </c>
      <c r="W21" s="10" t="s">
        <v>11</v>
      </c>
      <c r="X21" s="6" t="s">
        <v>12</v>
      </c>
      <c r="Y21" s="10" t="s">
        <v>13</v>
      </c>
      <c r="Z21" s="6" t="s">
        <v>14</v>
      </c>
      <c r="AA21" s="10" t="s">
        <v>15</v>
      </c>
      <c r="AB21" s="6" t="s">
        <v>16</v>
      </c>
      <c r="AC21" s="10" t="s">
        <v>17</v>
      </c>
      <c r="AD21" s="10" t="s">
        <v>18</v>
      </c>
      <c r="AE21" s="7" t="s">
        <v>19</v>
      </c>
    </row>
    <row r="22" spans="2:31" ht="11.25" customHeight="1">
      <c r="B22" s="127">
        <f aca="true" t="shared" si="17" ref="B22:B31">MIN(I22:R22)</f>
        <v>10200</v>
      </c>
      <c r="C22" s="154" t="str">
        <f aca="true" t="shared" si="18" ref="C22:C31">CONCATENATE("+",MATCH(B22,I22:R22,0))</f>
        <v>+1</v>
      </c>
      <c r="D22" s="168" t="str">
        <f ca="1">IF($I$5&gt;=1,CONCATENATE("×",ROUNDUP(100/OFFSET(F21,$I$5,0,1,1),0),"個"),"---")</f>
        <v>×18個</v>
      </c>
      <c r="E22" s="148">
        <f aca="true" ca="1" t="shared" si="19" ref="E22:E31">OFFSET(U22,0,MATCH(B22,I22:R22,0),1,1)</f>
        <v>100</v>
      </c>
      <c r="F22" s="144">
        <f>E22</f>
        <v>100</v>
      </c>
      <c r="H22" s="3" t="s">
        <v>9</v>
      </c>
      <c r="I22" s="112">
        <f aca="true" t="shared" si="20" ref="I22:R22">($I$4+I$3)*100/V22</f>
        <v>10200</v>
      </c>
      <c r="J22" s="110">
        <f t="shared" si="20"/>
        <v>10250</v>
      </c>
      <c r="K22" s="103">
        <f t="shared" si="20"/>
        <v>10300</v>
      </c>
      <c r="L22" s="110">
        <f t="shared" si="20"/>
        <v>10450</v>
      </c>
      <c r="M22" s="103">
        <f t="shared" si="20"/>
        <v>11000</v>
      </c>
      <c r="N22" s="110">
        <f t="shared" si="20"/>
        <v>11500</v>
      </c>
      <c r="O22" s="103">
        <f t="shared" si="20"/>
        <v>12000</v>
      </c>
      <c r="P22" s="110">
        <f t="shared" si="20"/>
        <v>15000</v>
      </c>
      <c r="Q22" s="103">
        <f t="shared" si="20"/>
        <v>18000</v>
      </c>
      <c r="R22" s="120">
        <f t="shared" si="20"/>
        <v>25000</v>
      </c>
      <c r="S22" s="98"/>
      <c r="T22" s="47">
        <f>T9</f>
        <v>99</v>
      </c>
      <c r="U22" s="3" t="s">
        <v>9</v>
      </c>
      <c r="V22" s="37">
        <f>IF(V9+$U$20&gt;100,100,V9+$U$20)</f>
        <v>100</v>
      </c>
      <c r="W22" s="9">
        <f aca="true" t="shared" si="21" ref="W22:AE22">IF(W9+$U$20&gt;100,100,W9+$U$20)</f>
        <v>100</v>
      </c>
      <c r="X22" s="1">
        <f t="shared" si="21"/>
        <v>100</v>
      </c>
      <c r="Y22" s="9">
        <f t="shared" si="21"/>
        <v>100</v>
      </c>
      <c r="Z22" s="1">
        <f t="shared" si="21"/>
        <v>100</v>
      </c>
      <c r="AA22" s="9">
        <f t="shared" si="21"/>
        <v>100</v>
      </c>
      <c r="AB22" s="1">
        <f t="shared" si="21"/>
        <v>100</v>
      </c>
      <c r="AC22" s="9">
        <f t="shared" si="21"/>
        <v>100</v>
      </c>
      <c r="AD22" s="9">
        <f t="shared" si="21"/>
        <v>100</v>
      </c>
      <c r="AE22" s="2">
        <f t="shared" si="21"/>
        <v>100</v>
      </c>
    </row>
    <row r="23" spans="2:31" ht="11.25" customHeight="1">
      <c r="B23" s="128">
        <f t="shared" si="17"/>
        <v>11290.322580645161</v>
      </c>
      <c r="C23" s="155" t="str">
        <f t="shared" si="18"/>
        <v>+3</v>
      </c>
      <c r="D23" s="159" t="str">
        <f ca="1">IF($I$5&gt;=2,CONCATENATE("×",ROUNDUP(100/OFFSET($F$21,$I$5,0,1,1)*F22/100,0),"個"),"---")</f>
        <v>×18個</v>
      </c>
      <c r="E23" s="147">
        <f ca="1" t="shared" si="19"/>
        <v>93</v>
      </c>
      <c r="F23" s="142">
        <f>F22*E23/100</f>
        <v>93</v>
      </c>
      <c r="H23" s="8" t="s">
        <v>0</v>
      </c>
      <c r="I23" s="107">
        <f aca="true" t="shared" si="22" ref="I23:I31">($B22+I$3)*100/V23</f>
        <v>11366.120218579235</v>
      </c>
      <c r="J23" s="111">
        <f aca="true" t="shared" si="23" ref="J23:J31">($B22+J$3)*100/W23</f>
        <v>11297.297297297297</v>
      </c>
      <c r="K23" s="108">
        <f aca="true" t="shared" si="24" ref="K23:K31">($B22+K$3)*100/X23</f>
        <v>11290.322580645161</v>
      </c>
      <c r="L23" s="111">
        <f aca="true" t="shared" si="25" ref="L23:L31">($B22+L$3)*100/Y23</f>
        <v>11390.374331550802</v>
      </c>
      <c r="M23" s="108">
        <f aca="true" t="shared" si="26" ref="M23:M31">($B22+M$3)*100/Z23</f>
        <v>11914.893617021276</v>
      </c>
      <c r="N23" s="111">
        <f aca="true" t="shared" si="27" ref="N23:N31">($B22+N$3)*100/AA23</f>
        <v>12380.952380952382</v>
      </c>
      <c r="O23" s="108">
        <f aca="true" t="shared" si="28" ref="O23:O31">($B22+O$3)*100/AB23</f>
        <v>12842.105263157895</v>
      </c>
      <c r="P23" s="111">
        <f aca="true" t="shared" si="29" ref="P23:P31">($B22+P$3)*100/AC23</f>
        <v>15916.230366492147</v>
      </c>
      <c r="Q23" s="108">
        <f aca="true" t="shared" si="30" ref="Q23:Q31">($B22+Q$3)*100/AD23</f>
        <v>18860.103626943004</v>
      </c>
      <c r="R23" s="121">
        <f aca="true" t="shared" si="31" ref="R23:R31">($B22+R$3)*100/AE23</f>
        <v>25846.153846153848</v>
      </c>
      <c r="S23" s="98"/>
      <c r="T23" s="47">
        <f aca="true" t="shared" si="32" ref="T23:T31">T10</f>
        <v>90</v>
      </c>
      <c r="U23" s="8" t="s">
        <v>0</v>
      </c>
      <c r="V23" s="32">
        <f aca="true" t="shared" si="33" ref="V23:AE31">IF(V10+$U$20&gt;100,100,V10+$U$20)</f>
        <v>91.5</v>
      </c>
      <c r="W23" s="33">
        <f t="shared" si="33"/>
        <v>92.5</v>
      </c>
      <c r="X23" s="34">
        <f t="shared" si="33"/>
        <v>93</v>
      </c>
      <c r="Y23" s="33">
        <f t="shared" si="33"/>
        <v>93.5</v>
      </c>
      <c r="Z23" s="34">
        <f t="shared" si="33"/>
        <v>94</v>
      </c>
      <c r="AA23" s="33">
        <f t="shared" si="33"/>
        <v>94.5</v>
      </c>
      <c r="AB23" s="34">
        <f t="shared" si="33"/>
        <v>95</v>
      </c>
      <c r="AC23" s="33">
        <f t="shared" si="33"/>
        <v>95.5</v>
      </c>
      <c r="AD23" s="33">
        <f t="shared" si="33"/>
        <v>96.5</v>
      </c>
      <c r="AE23" s="38">
        <f t="shared" si="33"/>
        <v>97.5</v>
      </c>
    </row>
    <row r="24" spans="2:31" ht="11.25" customHeight="1">
      <c r="B24" s="127">
        <f t="shared" si="17"/>
        <v>13022.834360275461</v>
      </c>
      <c r="C24" s="156" t="str">
        <f t="shared" si="18"/>
        <v>+3</v>
      </c>
      <c r="D24" s="159" t="str">
        <f ca="1">IF($I$5&gt;=3,CONCATENATE("×",ROUNDUP(100/OFFSET($F$21,$I$5,0,1,1)*F23/100,0),"個"),"---")</f>
        <v>×17個</v>
      </c>
      <c r="E24" s="146">
        <f ca="1" t="shared" si="19"/>
        <v>89</v>
      </c>
      <c r="F24" s="142">
        <f aca="true" t="shared" si="34" ref="F24:F31">F23*E24/100</f>
        <v>82.77</v>
      </c>
      <c r="H24" s="3" t="s">
        <v>1</v>
      </c>
      <c r="I24" s="112">
        <f t="shared" si="22"/>
        <v>13245.328623222087</v>
      </c>
      <c r="J24" s="110">
        <f t="shared" si="23"/>
        <v>13076.852782600748</v>
      </c>
      <c r="K24" s="103">
        <f t="shared" si="24"/>
        <v>13022.834360275461</v>
      </c>
      <c r="L24" s="110">
        <f t="shared" si="25"/>
        <v>13081.13936562135</v>
      </c>
      <c r="M24" s="103">
        <f t="shared" si="26"/>
        <v>13580.466939939404</v>
      </c>
      <c r="N24" s="110">
        <f t="shared" si="27"/>
        <v>14016.791869200177</v>
      </c>
      <c r="O24" s="103">
        <f t="shared" si="28"/>
        <v>14446.00280504909</v>
      </c>
      <c r="P24" s="110">
        <f t="shared" si="29"/>
        <v>17563.69011390314</v>
      </c>
      <c r="Q24" s="103">
        <f t="shared" si="30"/>
        <v>20467.185761957728</v>
      </c>
      <c r="R24" s="120">
        <f t="shared" si="31"/>
        <v>27457.25595889834</v>
      </c>
      <c r="S24" s="98"/>
      <c r="T24" s="47">
        <f t="shared" si="32"/>
        <v>85</v>
      </c>
      <c r="U24" s="3" t="s">
        <v>1</v>
      </c>
      <c r="V24" s="39">
        <f t="shared" si="33"/>
        <v>86.75</v>
      </c>
      <c r="W24" s="31">
        <f t="shared" si="33"/>
        <v>88.25</v>
      </c>
      <c r="X24" s="11">
        <f t="shared" si="33"/>
        <v>89</v>
      </c>
      <c r="Y24" s="31">
        <f t="shared" si="33"/>
        <v>89.75</v>
      </c>
      <c r="Z24" s="11">
        <f t="shared" si="33"/>
        <v>90.5</v>
      </c>
      <c r="AA24" s="31">
        <f t="shared" si="33"/>
        <v>91.25</v>
      </c>
      <c r="AB24" s="11">
        <f t="shared" si="33"/>
        <v>92</v>
      </c>
      <c r="AC24" s="31">
        <f t="shared" si="33"/>
        <v>92.75</v>
      </c>
      <c r="AD24" s="31">
        <f t="shared" si="33"/>
        <v>94.25</v>
      </c>
      <c r="AE24" s="40">
        <f t="shared" si="33"/>
        <v>95.75</v>
      </c>
    </row>
    <row r="25" spans="2:31" ht="11.25" customHeight="1">
      <c r="B25" s="128">
        <f t="shared" si="17"/>
        <v>16380.345726778676</v>
      </c>
      <c r="C25" s="155" t="str">
        <f t="shared" si="18"/>
        <v>+4</v>
      </c>
      <c r="D25" s="159" t="str">
        <f ca="1">IF($I$5&gt;=4,CONCATENATE("×",ROUNDUP(100/OFFSET($F$21,$I$5,0,1,1)*F24/100,0),"個"),"---")</f>
        <v>×15個</v>
      </c>
      <c r="E25" s="147">
        <f ca="1" t="shared" si="19"/>
        <v>82.25</v>
      </c>
      <c r="F25" s="142">
        <f t="shared" si="34"/>
        <v>68.07832499999999</v>
      </c>
      <c r="H25" s="8" t="s">
        <v>3</v>
      </c>
      <c r="I25" s="107">
        <f t="shared" si="22"/>
        <v>17116.93768320448</v>
      </c>
      <c r="J25" s="111">
        <f t="shared" si="23"/>
        <v>16643.05248937362</v>
      </c>
      <c r="K25" s="108">
        <f t="shared" si="24"/>
        <v>16447.943654661063</v>
      </c>
      <c r="L25" s="111">
        <f t="shared" si="25"/>
        <v>16380.345726778676</v>
      </c>
      <c r="M25" s="108">
        <f t="shared" si="26"/>
        <v>16793.813605120315</v>
      </c>
      <c r="N25" s="111">
        <f t="shared" si="27"/>
        <v>17136.087740738007</v>
      </c>
      <c r="O25" s="108">
        <f t="shared" si="28"/>
        <v>17468.41204683193</v>
      </c>
      <c r="P25" s="111">
        <f t="shared" si="29"/>
        <v>20656.54367939881</v>
      </c>
      <c r="Q25" s="108">
        <f t="shared" si="30"/>
        <v>23423.77087495873</v>
      </c>
      <c r="R25" s="121">
        <f t="shared" si="31"/>
        <v>30377.05621710077</v>
      </c>
      <c r="S25" s="98"/>
      <c r="T25" s="47">
        <f t="shared" si="32"/>
        <v>75</v>
      </c>
      <c r="U25" s="8" t="s">
        <v>3</v>
      </c>
      <c r="V25" s="89">
        <f t="shared" si="33"/>
        <v>77.25</v>
      </c>
      <c r="W25" s="14">
        <f t="shared" si="33"/>
        <v>79.75</v>
      </c>
      <c r="X25" s="34">
        <f t="shared" si="33"/>
        <v>81</v>
      </c>
      <c r="Y25" s="33">
        <f t="shared" si="33"/>
        <v>82.25</v>
      </c>
      <c r="Z25" s="34">
        <f t="shared" si="33"/>
        <v>83.5</v>
      </c>
      <c r="AA25" s="33">
        <f t="shared" si="33"/>
        <v>84.75</v>
      </c>
      <c r="AB25" s="34">
        <f t="shared" si="33"/>
        <v>86</v>
      </c>
      <c r="AC25" s="33">
        <f t="shared" si="33"/>
        <v>87.25</v>
      </c>
      <c r="AD25" s="33">
        <f t="shared" si="33"/>
        <v>89.75</v>
      </c>
      <c r="AE25" s="38">
        <f t="shared" si="33"/>
        <v>92.25</v>
      </c>
    </row>
    <row r="26" spans="2:31" ht="11.25" customHeight="1">
      <c r="B26" s="127">
        <f t="shared" si="17"/>
        <v>24838.3050361874</v>
      </c>
      <c r="C26" s="156" t="str">
        <f t="shared" si="18"/>
        <v>+7</v>
      </c>
      <c r="D26" s="159" t="str">
        <f ca="1">IF($I$5&gt;=5,CONCATENATE("×",ROUNDUP(100/OFFSET($F$21,$I$5,0,1,1)*F25/100,0),"個"),"---")</f>
        <v>×13個</v>
      </c>
      <c r="E26" s="146">
        <f ca="1" t="shared" si="19"/>
        <v>74</v>
      </c>
      <c r="F26" s="142">
        <f t="shared" si="34"/>
        <v>50.37796049999999</v>
      </c>
      <c r="H26" s="3" t="s">
        <v>2</v>
      </c>
      <c r="I26" s="112">
        <f t="shared" si="22"/>
        <v>28464.11283567155</v>
      </c>
      <c r="J26" s="110">
        <f t="shared" si="23"/>
        <v>26502.542990882353</v>
      </c>
      <c r="K26" s="103">
        <f t="shared" si="24"/>
        <v>25662.070348890273</v>
      </c>
      <c r="L26" s="110">
        <f t="shared" si="25"/>
        <v>25026.536396696916</v>
      </c>
      <c r="M26" s="103">
        <f t="shared" si="26"/>
        <v>25007.69169320673</v>
      </c>
      <c r="N26" s="110">
        <f t="shared" si="27"/>
        <v>24920.34247634659</v>
      </c>
      <c r="O26" s="103">
        <f t="shared" si="28"/>
        <v>24838.3050361874</v>
      </c>
      <c r="P26" s="110">
        <f t="shared" si="29"/>
        <v>28039.797674463836</v>
      </c>
      <c r="Q26" s="103">
        <f t="shared" si="30"/>
        <v>30192.37860901384</v>
      </c>
      <c r="R26" s="120">
        <f t="shared" si="31"/>
        <v>36809.78970883129</v>
      </c>
      <c r="S26" s="98"/>
      <c r="T26" s="47">
        <f t="shared" si="32"/>
        <v>55</v>
      </c>
      <c r="U26" s="3" t="s">
        <v>2</v>
      </c>
      <c r="V26" s="90">
        <f t="shared" si="33"/>
        <v>58.25</v>
      </c>
      <c r="W26" s="13">
        <f t="shared" si="33"/>
        <v>62.75</v>
      </c>
      <c r="X26" s="12">
        <f t="shared" si="33"/>
        <v>65</v>
      </c>
      <c r="Y26" s="13">
        <f t="shared" si="33"/>
        <v>67.25</v>
      </c>
      <c r="Z26" s="12">
        <f t="shared" si="33"/>
        <v>69.5</v>
      </c>
      <c r="AA26" s="13">
        <f t="shared" si="33"/>
        <v>71.75</v>
      </c>
      <c r="AB26" s="12">
        <f t="shared" si="33"/>
        <v>74</v>
      </c>
      <c r="AC26" s="13">
        <f t="shared" si="33"/>
        <v>76.25</v>
      </c>
      <c r="AD26" s="31">
        <f t="shared" si="33"/>
        <v>80.75</v>
      </c>
      <c r="AE26" s="40">
        <f t="shared" si="33"/>
        <v>85.25</v>
      </c>
    </row>
    <row r="27" spans="2:31" ht="11.25" customHeight="1">
      <c r="B27" s="128">
        <f t="shared" si="17"/>
        <v>43287.588768044196</v>
      </c>
      <c r="C27" s="155" t="str">
        <f t="shared" si="18"/>
        <v>+7</v>
      </c>
      <c r="D27" s="159" t="str">
        <f ca="1">IF($I$5&gt;=6,CONCATENATE("×",ROUNDUP(100/OFFSET($F$21,$I$5,0,1,1)*F26/100,0),"個"),"---")</f>
        <v>×9個</v>
      </c>
      <c r="E27" s="147">
        <f ca="1" t="shared" si="19"/>
        <v>62</v>
      </c>
      <c r="F27" s="142">
        <f t="shared" si="34"/>
        <v>31.234335509999998</v>
      </c>
      <c r="H27" s="8" t="s">
        <v>4</v>
      </c>
      <c r="I27" s="107">
        <f t="shared" si="22"/>
        <v>63791.85996480866</v>
      </c>
      <c r="J27" s="111">
        <f t="shared" si="23"/>
        <v>54837.82521571017</v>
      </c>
      <c r="K27" s="108">
        <f t="shared" si="24"/>
        <v>51302.66333915796</v>
      </c>
      <c r="L27" s="111">
        <f t="shared" si="25"/>
        <v>48398.66992571751</v>
      </c>
      <c r="M27" s="108">
        <f t="shared" si="26"/>
        <v>46555.50456970702</v>
      </c>
      <c r="N27" s="111">
        <f t="shared" si="27"/>
        <v>44831.15750840409</v>
      </c>
      <c r="O27" s="108">
        <f t="shared" si="28"/>
        <v>43287.588768044196</v>
      </c>
      <c r="P27" s="111">
        <f t="shared" si="29"/>
        <v>45729.20312059372</v>
      </c>
      <c r="Q27" s="108">
        <f t="shared" si="30"/>
        <v>45767.672524303</v>
      </c>
      <c r="R27" s="121">
        <f t="shared" si="31"/>
        <v>50911.57193122991</v>
      </c>
      <c r="S27" s="98"/>
      <c r="T27" s="47">
        <f t="shared" si="32"/>
        <v>35</v>
      </c>
      <c r="U27" s="8" t="s">
        <v>4</v>
      </c>
      <c r="V27" s="88">
        <f t="shared" si="33"/>
        <v>39.25</v>
      </c>
      <c r="W27" s="20">
        <f t="shared" si="33"/>
        <v>45.75</v>
      </c>
      <c r="X27" s="19">
        <f t="shared" si="33"/>
        <v>49</v>
      </c>
      <c r="Y27" s="20">
        <f t="shared" si="33"/>
        <v>52.25</v>
      </c>
      <c r="Z27" s="19">
        <f t="shared" si="33"/>
        <v>55.5</v>
      </c>
      <c r="AA27" s="20">
        <f t="shared" si="33"/>
        <v>58.75</v>
      </c>
      <c r="AB27" s="15">
        <f t="shared" si="33"/>
        <v>62</v>
      </c>
      <c r="AC27" s="14">
        <f t="shared" si="33"/>
        <v>65.25</v>
      </c>
      <c r="AD27" s="14">
        <f t="shared" si="33"/>
        <v>71.75</v>
      </c>
      <c r="AE27" s="16">
        <f t="shared" si="33"/>
        <v>78.25</v>
      </c>
    </row>
    <row r="28" spans="2:31" ht="11.25" customHeight="1">
      <c r="B28" s="127">
        <f t="shared" si="17"/>
        <v>81733.20919210231</v>
      </c>
      <c r="C28" s="156" t="str">
        <f t="shared" si="18"/>
        <v>+9</v>
      </c>
      <c r="D28" s="159" t="str">
        <f ca="1">IF($I$5&gt;=7,CONCATENATE("×",ROUNDUP(100/OFFSET($F$21,$I$5,0,1,1)*F27/100,0),"個"),"---")</f>
        <v>×6個</v>
      </c>
      <c r="E28" s="146">
        <f ca="1" t="shared" si="19"/>
        <v>62.75</v>
      </c>
      <c r="F28" s="142">
        <f t="shared" si="34"/>
        <v>19.599545532525</v>
      </c>
      <c r="H28" s="3" t="s">
        <v>5</v>
      </c>
      <c r="I28" s="112">
        <f t="shared" si="22"/>
        <v>214753.52478046517</v>
      </c>
      <c r="J28" s="110">
        <f t="shared" si="23"/>
        <v>151435.09136711026</v>
      </c>
      <c r="K28" s="103">
        <f t="shared" si="24"/>
        <v>132083.60232740667</v>
      </c>
      <c r="L28" s="110">
        <f t="shared" si="25"/>
        <v>117416.3456860247</v>
      </c>
      <c r="M28" s="103">
        <f t="shared" si="26"/>
        <v>106717.0813687812</v>
      </c>
      <c r="N28" s="110">
        <f t="shared" si="27"/>
        <v>97896.36889189988</v>
      </c>
      <c r="O28" s="103">
        <f t="shared" si="28"/>
        <v>90575.17753608839</v>
      </c>
      <c r="P28" s="110">
        <f t="shared" si="29"/>
        <v>89009.38021759299</v>
      </c>
      <c r="Q28" s="103">
        <f t="shared" si="30"/>
        <v>81733.20919210231</v>
      </c>
      <c r="R28" s="120">
        <f t="shared" si="31"/>
        <v>81807.14213058834</v>
      </c>
      <c r="S28" s="98"/>
      <c r="T28" s="47">
        <f t="shared" si="32"/>
        <v>15</v>
      </c>
      <c r="U28" s="3" t="s">
        <v>5</v>
      </c>
      <c r="V28" s="42">
        <f t="shared" si="33"/>
        <v>20.25</v>
      </c>
      <c r="W28" s="26">
        <f t="shared" si="33"/>
        <v>28.75</v>
      </c>
      <c r="X28" s="25">
        <f t="shared" si="33"/>
        <v>33</v>
      </c>
      <c r="Y28" s="26">
        <f t="shared" si="33"/>
        <v>37.25</v>
      </c>
      <c r="Z28" s="22">
        <f t="shared" si="33"/>
        <v>41.5</v>
      </c>
      <c r="AA28" s="21">
        <f t="shared" si="33"/>
        <v>45.75</v>
      </c>
      <c r="AB28" s="78">
        <f t="shared" si="33"/>
        <v>50</v>
      </c>
      <c r="AC28" s="70">
        <f t="shared" si="33"/>
        <v>54.25</v>
      </c>
      <c r="AD28" s="13">
        <f t="shared" si="33"/>
        <v>62.75</v>
      </c>
      <c r="AE28" s="17">
        <f t="shared" si="33"/>
        <v>71.25</v>
      </c>
    </row>
    <row r="29" spans="2:31" ht="11.25" customHeight="1">
      <c r="B29" s="128">
        <f t="shared" si="17"/>
        <v>142779.64456398864</v>
      </c>
      <c r="C29" s="155" t="str">
        <f t="shared" si="18"/>
        <v>+10</v>
      </c>
      <c r="D29" s="159" t="str">
        <f ca="1">IF($I$5&gt;=8,CONCATENATE("×",ROUNDUP(100/OFFSET($F$21,$I$5,0,1,1)*F28/100,0),"個"),"---")</f>
        <v>×4個</v>
      </c>
      <c r="E29" s="147">
        <f ca="1" t="shared" si="19"/>
        <v>67.75</v>
      </c>
      <c r="F29" s="142">
        <f t="shared" si="34"/>
        <v>13.278692098285687</v>
      </c>
      <c r="H29" s="8" t="s">
        <v>6</v>
      </c>
      <c r="I29" s="107">
        <f t="shared" si="22"/>
        <v>762169.3878335098</v>
      </c>
      <c r="J29" s="111">
        <f t="shared" si="23"/>
        <v>404855.35403507313</v>
      </c>
      <c r="K29" s="108">
        <f t="shared" si="24"/>
        <v>328132.83676840924</v>
      </c>
      <c r="L29" s="111">
        <f t="shared" si="25"/>
        <v>276246.08131799096</v>
      </c>
      <c r="M29" s="108">
        <f t="shared" si="26"/>
        <v>239806.403455369</v>
      </c>
      <c r="N29" s="111">
        <f t="shared" si="27"/>
        <v>212059.13169962371</v>
      </c>
      <c r="O29" s="108">
        <f t="shared" si="28"/>
        <v>190302.74816386888</v>
      </c>
      <c r="P29" s="111">
        <f t="shared" si="29"/>
        <v>177914.27526585088</v>
      </c>
      <c r="Q29" s="108">
        <f t="shared" si="30"/>
        <v>154048.42779760054</v>
      </c>
      <c r="R29" s="121">
        <f t="shared" si="31"/>
        <v>142779.64456398864</v>
      </c>
      <c r="S29" s="98"/>
      <c r="T29" s="47">
        <f t="shared" si="32"/>
        <v>5</v>
      </c>
      <c r="U29" s="8" t="s">
        <v>6</v>
      </c>
      <c r="V29" s="49">
        <f t="shared" si="33"/>
        <v>10.75</v>
      </c>
      <c r="W29" s="28">
        <f t="shared" si="33"/>
        <v>20.25</v>
      </c>
      <c r="X29" s="27">
        <f t="shared" si="33"/>
        <v>25</v>
      </c>
      <c r="Y29" s="28">
        <f t="shared" si="33"/>
        <v>29.75</v>
      </c>
      <c r="Z29" s="27">
        <f t="shared" si="33"/>
        <v>34.5</v>
      </c>
      <c r="AA29" s="28">
        <f t="shared" si="33"/>
        <v>39.25</v>
      </c>
      <c r="AB29" s="81">
        <f t="shared" si="33"/>
        <v>44</v>
      </c>
      <c r="AC29" s="73">
        <f t="shared" si="33"/>
        <v>48.75</v>
      </c>
      <c r="AD29" s="20">
        <f t="shared" si="33"/>
        <v>58.25</v>
      </c>
      <c r="AE29" s="16">
        <f t="shared" si="33"/>
        <v>67.75</v>
      </c>
    </row>
    <row r="30" spans="2:31" ht="11.25" customHeight="1">
      <c r="B30" s="128">
        <f t="shared" si="17"/>
        <v>239060.0675211949</v>
      </c>
      <c r="C30" s="155" t="str">
        <f t="shared" si="18"/>
        <v>+10</v>
      </c>
      <c r="D30" s="159" t="str">
        <f ca="1">IF($I$5&gt;=9,CONCATENATE("×",ROUNDUP(100/OFFSET($F$21,$I$5,0,1,1)*F29/100,0),"個"),"---")</f>
        <v>×3個</v>
      </c>
      <c r="E30" s="147">
        <f ca="1" t="shared" si="19"/>
        <v>66</v>
      </c>
      <c r="F30" s="142">
        <f t="shared" si="34"/>
        <v>8.763936784868553</v>
      </c>
      <c r="H30" s="8" t="s">
        <v>7</v>
      </c>
      <c r="I30" s="107">
        <f t="shared" si="22"/>
        <v>2382994.076066477</v>
      </c>
      <c r="J30" s="111">
        <f t="shared" si="23"/>
        <v>893935.278524929</v>
      </c>
      <c r="K30" s="108">
        <f t="shared" si="24"/>
        <v>681331.6407808983</v>
      </c>
      <c r="L30" s="111">
        <f t="shared" si="25"/>
        <v>550883.2483230332</v>
      </c>
      <c r="M30" s="108">
        <f t="shared" si="26"/>
        <v>463805.3050451246</v>
      </c>
      <c r="N30" s="111">
        <f t="shared" si="27"/>
        <v>400776.790455524</v>
      </c>
      <c r="O30" s="108">
        <f t="shared" si="28"/>
        <v>353121.0843024113</v>
      </c>
      <c r="P30" s="111">
        <f t="shared" si="29"/>
        <v>321260.09687823616</v>
      </c>
      <c r="Q30" s="108">
        <f t="shared" si="30"/>
        <v>269249.36529283685</v>
      </c>
      <c r="R30" s="121">
        <f t="shared" si="31"/>
        <v>239060.0675211949</v>
      </c>
      <c r="S30" s="98"/>
      <c r="T30" s="47">
        <f t="shared" si="32"/>
        <v>0</v>
      </c>
      <c r="U30" s="8" t="s">
        <v>7</v>
      </c>
      <c r="V30" s="49">
        <f t="shared" si="33"/>
        <v>6</v>
      </c>
      <c r="W30" s="50">
        <f t="shared" si="33"/>
        <v>16</v>
      </c>
      <c r="X30" s="27">
        <f t="shared" si="33"/>
        <v>21</v>
      </c>
      <c r="Y30" s="28">
        <f t="shared" si="33"/>
        <v>26</v>
      </c>
      <c r="Z30" s="27">
        <f t="shared" si="33"/>
        <v>31</v>
      </c>
      <c r="AA30" s="28">
        <f t="shared" si="33"/>
        <v>36</v>
      </c>
      <c r="AB30" s="19">
        <f t="shared" si="33"/>
        <v>41</v>
      </c>
      <c r="AC30" s="20">
        <f t="shared" si="33"/>
        <v>46</v>
      </c>
      <c r="AD30" s="20">
        <f t="shared" si="33"/>
        <v>56</v>
      </c>
      <c r="AE30" s="16">
        <f t="shared" si="33"/>
        <v>66</v>
      </c>
    </row>
    <row r="31" spans="2:31" ht="11.25" customHeight="1" thickBot="1">
      <c r="B31" s="129">
        <f t="shared" si="17"/>
        <v>395424.2296049726</v>
      </c>
      <c r="C31" s="157" t="str">
        <f t="shared" si="18"/>
        <v>+10</v>
      </c>
      <c r="D31" s="167" t="str">
        <f ca="1">IF($I$5&gt;=10,CONCATENATE("×",ROUNDUP(100/OFFSET($F$21,$I$5,0,1,1)*F30/100,0),"個"),"---")</f>
        <v>×2個</v>
      </c>
      <c r="E31" s="149">
        <f ca="1" t="shared" si="19"/>
        <v>64.25</v>
      </c>
      <c r="F31" s="143">
        <f t="shared" si="34"/>
        <v>5.630829384278046</v>
      </c>
      <c r="H31" s="4" t="s">
        <v>8</v>
      </c>
      <c r="I31" s="113">
        <f t="shared" si="22"/>
        <v>19140805.40169559</v>
      </c>
      <c r="J31" s="114">
        <f t="shared" si="23"/>
        <v>2036681.425712297</v>
      </c>
      <c r="K31" s="105">
        <f t="shared" si="24"/>
        <v>1408000.3971834993</v>
      </c>
      <c r="L31" s="114">
        <f t="shared" si="25"/>
        <v>1076449.7416682916</v>
      </c>
      <c r="M31" s="105">
        <f t="shared" si="26"/>
        <v>872945.7000770724</v>
      </c>
      <c r="N31" s="114">
        <f t="shared" si="27"/>
        <v>734534.5573166256</v>
      </c>
      <c r="O31" s="105">
        <f t="shared" si="28"/>
        <v>634368.5987399865</v>
      </c>
      <c r="P31" s="114">
        <f t="shared" si="29"/>
        <v>564300.7341530517</v>
      </c>
      <c r="Q31" s="105">
        <f t="shared" si="30"/>
        <v>459646.63724873465</v>
      </c>
      <c r="R31" s="122">
        <f t="shared" si="31"/>
        <v>395424.2296049726</v>
      </c>
      <c r="S31" s="98"/>
      <c r="T31" s="48">
        <f t="shared" si="32"/>
        <v>-5</v>
      </c>
      <c r="U31" s="4" t="s">
        <v>8</v>
      </c>
      <c r="V31" s="83">
        <f t="shared" si="33"/>
        <v>1.25</v>
      </c>
      <c r="W31" s="75">
        <f t="shared" si="33"/>
        <v>11.75</v>
      </c>
      <c r="X31" s="84">
        <f t="shared" si="33"/>
        <v>17</v>
      </c>
      <c r="Y31" s="75">
        <f t="shared" si="33"/>
        <v>22.25</v>
      </c>
      <c r="Z31" s="84">
        <f t="shared" si="33"/>
        <v>27.5</v>
      </c>
      <c r="AA31" s="75">
        <f t="shared" si="33"/>
        <v>32.75</v>
      </c>
      <c r="AB31" s="84">
        <f t="shared" si="33"/>
        <v>38</v>
      </c>
      <c r="AC31" s="75">
        <f t="shared" si="33"/>
        <v>43.25</v>
      </c>
      <c r="AD31" s="75">
        <f t="shared" si="33"/>
        <v>53.75</v>
      </c>
      <c r="AE31" s="85">
        <f t="shared" si="33"/>
        <v>64.25</v>
      </c>
    </row>
    <row r="32" spans="2:6" ht="9" customHeight="1" thickBot="1">
      <c r="B32" s="54"/>
      <c r="C32" s="54"/>
      <c r="D32" s="158"/>
      <c r="E32" s="130"/>
      <c r="F32" s="130"/>
    </row>
    <row r="33" spans="2:21" ht="11.25" customHeight="1" thickBot="1">
      <c r="B33" s="124" t="s">
        <v>22</v>
      </c>
      <c r="C33" s="54"/>
      <c r="D33" s="158"/>
      <c r="E33" s="130"/>
      <c r="F33" s="130"/>
      <c r="H33" s="162" t="s">
        <v>35</v>
      </c>
      <c r="I33" s="163"/>
      <c r="T33" s="150" t="s">
        <v>22</v>
      </c>
      <c r="U33" s="91">
        <v>3</v>
      </c>
    </row>
    <row r="34" spans="2:31" ht="11.25" customHeight="1" thickBot="1">
      <c r="B34" s="126" t="s">
        <v>30</v>
      </c>
      <c r="C34" s="136" t="s">
        <v>31</v>
      </c>
      <c r="D34" s="126" t="s">
        <v>38</v>
      </c>
      <c r="E34" s="133" t="s">
        <v>33</v>
      </c>
      <c r="F34" s="116" t="s">
        <v>34</v>
      </c>
      <c r="H34" s="124" t="s">
        <v>24</v>
      </c>
      <c r="I34" s="36" t="s">
        <v>28</v>
      </c>
      <c r="J34" s="10" t="s">
        <v>11</v>
      </c>
      <c r="K34" s="6" t="s">
        <v>12</v>
      </c>
      <c r="L34" s="10" t="s">
        <v>13</v>
      </c>
      <c r="M34" s="6" t="s">
        <v>14</v>
      </c>
      <c r="N34" s="10" t="s">
        <v>15</v>
      </c>
      <c r="O34" s="6" t="s">
        <v>16</v>
      </c>
      <c r="P34" s="10" t="s">
        <v>17</v>
      </c>
      <c r="Q34" s="6" t="s">
        <v>18</v>
      </c>
      <c r="R34" s="123" t="s">
        <v>19</v>
      </c>
      <c r="S34" s="102"/>
      <c r="T34" s="124" t="s">
        <v>32</v>
      </c>
      <c r="U34" s="124" t="s">
        <v>24</v>
      </c>
      <c r="V34" s="36" t="s">
        <v>10</v>
      </c>
      <c r="W34" s="10" t="s">
        <v>11</v>
      </c>
      <c r="X34" s="6" t="s">
        <v>12</v>
      </c>
      <c r="Y34" s="10" t="s">
        <v>13</v>
      </c>
      <c r="Z34" s="6" t="s">
        <v>14</v>
      </c>
      <c r="AA34" s="10" t="s">
        <v>15</v>
      </c>
      <c r="AB34" s="6" t="s">
        <v>16</v>
      </c>
      <c r="AC34" s="10" t="s">
        <v>17</v>
      </c>
      <c r="AD34" s="10" t="s">
        <v>18</v>
      </c>
      <c r="AE34" s="7" t="s">
        <v>19</v>
      </c>
    </row>
    <row r="35" spans="2:31" ht="11.25" customHeight="1">
      <c r="B35" s="127">
        <f aca="true" t="shared" si="35" ref="B35:B44">MIN(I35:R35)</f>
        <v>10200</v>
      </c>
      <c r="C35" s="154" t="str">
        <f aca="true" t="shared" si="36" ref="C35:C44">CONCATENATE("+",MATCH(B35,I35:R35,0))</f>
        <v>+1</v>
      </c>
      <c r="D35" s="168" t="str">
        <f ca="1">IF($I$5&gt;=1,CONCATENATE("×",ROUNDUP(100/OFFSET(F34,$I$5,0,1,1),0),"個"),"---")</f>
        <v>×16個</v>
      </c>
      <c r="E35" s="148">
        <f aca="true" ca="1" t="shared" si="37" ref="E35:E44">OFFSET(U35,0,MATCH(B35,I35:R35,0),1,1)</f>
        <v>100</v>
      </c>
      <c r="F35" s="144">
        <f>E35</f>
        <v>100</v>
      </c>
      <c r="H35" s="3" t="s">
        <v>9</v>
      </c>
      <c r="I35" s="112">
        <f aca="true" t="shared" si="38" ref="I35:R35">($I$4+I$3)*100/V35</f>
        <v>10200</v>
      </c>
      <c r="J35" s="110">
        <f t="shared" si="38"/>
        <v>10250</v>
      </c>
      <c r="K35" s="103">
        <f t="shared" si="38"/>
        <v>10300</v>
      </c>
      <c r="L35" s="110">
        <f t="shared" si="38"/>
        <v>10450</v>
      </c>
      <c r="M35" s="103">
        <f t="shared" si="38"/>
        <v>11000</v>
      </c>
      <c r="N35" s="110">
        <f t="shared" si="38"/>
        <v>11500</v>
      </c>
      <c r="O35" s="103">
        <f t="shared" si="38"/>
        <v>12000</v>
      </c>
      <c r="P35" s="110">
        <f t="shared" si="38"/>
        <v>15000</v>
      </c>
      <c r="Q35" s="103">
        <f t="shared" si="38"/>
        <v>18000</v>
      </c>
      <c r="R35" s="120">
        <f t="shared" si="38"/>
        <v>25000</v>
      </c>
      <c r="S35" s="98"/>
      <c r="T35" s="47">
        <f>T9</f>
        <v>99</v>
      </c>
      <c r="U35" s="3" t="s">
        <v>9</v>
      </c>
      <c r="V35" s="37">
        <f>IF(V9+$U$33&gt;100,100,V9+$U$33)</f>
        <v>100</v>
      </c>
      <c r="W35" s="9">
        <f aca="true" t="shared" si="39" ref="W35:AE35">IF(W9+$U$33&gt;100,100,W9+$U$33)</f>
        <v>100</v>
      </c>
      <c r="X35" s="1">
        <f t="shared" si="39"/>
        <v>100</v>
      </c>
      <c r="Y35" s="9">
        <f t="shared" si="39"/>
        <v>100</v>
      </c>
      <c r="Z35" s="1">
        <f t="shared" si="39"/>
        <v>100</v>
      </c>
      <c r="AA35" s="9">
        <f t="shared" si="39"/>
        <v>100</v>
      </c>
      <c r="AB35" s="1">
        <f t="shared" si="39"/>
        <v>100</v>
      </c>
      <c r="AC35" s="9">
        <f t="shared" si="39"/>
        <v>100</v>
      </c>
      <c r="AD35" s="9">
        <f t="shared" si="39"/>
        <v>100</v>
      </c>
      <c r="AE35" s="2">
        <f t="shared" si="39"/>
        <v>100</v>
      </c>
    </row>
    <row r="36" spans="2:31" ht="11.25" customHeight="1">
      <c r="B36" s="128">
        <f t="shared" si="35"/>
        <v>11052.631578947368</v>
      </c>
      <c r="C36" s="155" t="str">
        <f t="shared" si="36"/>
        <v>+3</v>
      </c>
      <c r="D36" s="159" t="str">
        <f ca="1">IF($I$5&gt;=2,CONCATENATE("×",ROUNDUP(100/OFFSET($F$34,$I$5,0,1,1)*F35/100,0),"個"),"---")</f>
        <v>×16個</v>
      </c>
      <c r="E36" s="147">
        <f ca="1" t="shared" si="37"/>
        <v>95</v>
      </c>
      <c r="F36" s="142">
        <f>F35*E36/100</f>
        <v>95</v>
      </c>
      <c r="H36" s="8" t="s">
        <v>0</v>
      </c>
      <c r="I36" s="107">
        <f aca="true" t="shared" si="40" ref="I36:I44">($B35+I$3)*100/V36</f>
        <v>11122.994652406416</v>
      </c>
      <c r="J36" s="111">
        <f aca="true" t="shared" si="41" ref="J36:J44">($B35+J$3)*100/W36</f>
        <v>11058.201058201059</v>
      </c>
      <c r="K36" s="108">
        <f aca="true" t="shared" si="42" ref="K36:K44">($B35+K$3)*100/X36</f>
        <v>11052.631578947368</v>
      </c>
      <c r="L36" s="111">
        <f aca="true" t="shared" si="43" ref="L36:L44">($B35+L$3)*100/Y36</f>
        <v>11151.832460732985</v>
      </c>
      <c r="M36" s="108">
        <f aca="true" t="shared" si="44" ref="M36:M44">($B35+M$3)*100/Z36</f>
        <v>11666.666666666666</v>
      </c>
      <c r="N36" s="111">
        <f aca="true" t="shared" si="45" ref="N36:N44">($B35+N$3)*100/AA36</f>
        <v>12124.352331606218</v>
      </c>
      <c r="O36" s="108">
        <f aca="true" t="shared" si="46" ref="O36:O44">($B35+O$3)*100/AB36</f>
        <v>12577.319587628866</v>
      </c>
      <c r="P36" s="111">
        <f aca="true" t="shared" si="47" ref="P36:P44">($B35+P$3)*100/AC36</f>
        <v>15589.74358974359</v>
      </c>
      <c r="Q36" s="108">
        <f aca="true" t="shared" si="48" ref="Q36:Q44">($B35+Q$3)*100/AD36</f>
        <v>18477.15736040609</v>
      </c>
      <c r="R36" s="121">
        <f aca="true" t="shared" si="49" ref="R36:R44">($B35+R$3)*100/AE36</f>
        <v>25326.633165829146</v>
      </c>
      <c r="S36" s="98"/>
      <c r="T36" s="47">
        <f aca="true" t="shared" si="50" ref="T36:T44">T10</f>
        <v>90</v>
      </c>
      <c r="U36" s="8" t="s">
        <v>0</v>
      </c>
      <c r="V36" s="32">
        <f aca="true" t="shared" si="51" ref="V36:AE44">IF(V10+$U$33&gt;100,100,V10+$U$33)</f>
        <v>93.5</v>
      </c>
      <c r="W36" s="33">
        <f t="shared" si="51"/>
        <v>94.5</v>
      </c>
      <c r="X36" s="34">
        <f t="shared" si="51"/>
        <v>95</v>
      </c>
      <c r="Y36" s="33">
        <f t="shared" si="51"/>
        <v>95.5</v>
      </c>
      <c r="Z36" s="34">
        <f t="shared" si="51"/>
        <v>96</v>
      </c>
      <c r="AA36" s="33">
        <f t="shared" si="51"/>
        <v>96.5</v>
      </c>
      <c r="AB36" s="34">
        <f t="shared" si="51"/>
        <v>97</v>
      </c>
      <c r="AC36" s="33">
        <f t="shared" si="51"/>
        <v>97.5</v>
      </c>
      <c r="AD36" s="33">
        <f t="shared" si="51"/>
        <v>98.5</v>
      </c>
      <c r="AE36" s="38">
        <f t="shared" si="51"/>
        <v>99.5</v>
      </c>
    </row>
    <row r="37" spans="2:31" ht="11.25" customHeight="1">
      <c r="B37" s="127">
        <f t="shared" si="35"/>
        <v>12475.41931752458</v>
      </c>
      <c r="C37" s="156" t="str">
        <f t="shared" si="36"/>
        <v>+3</v>
      </c>
      <c r="D37" s="159" t="str">
        <f ca="1">IF($I$5&gt;=3,CONCATENATE("×",ROUNDUP(100/OFFSET($F$34,$I$5,0,1,1)*F36/100,0),"個"),"---")</f>
        <v>×15個</v>
      </c>
      <c r="E37" s="146">
        <f ca="1" t="shared" si="37"/>
        <v>91</v>
      </c>
      <c r="F37" s="142">
        <f aca="true" t="shared" si="52" ref="F37:F44">F36*E37/100</f>
        <v>86.45</v>
      </c>
      <c r="H37" s="3" t="s">
        <v>1</v>
      </c>
      <c r="I37" s="112">
        <f t="shared" si="40"/>
        <v>12679.021497405485</v>
      </c>
      <c r="J37" s="110">
        <f t="shared" si="41"/>
        <v>12523.69150021869</v>
      </c>
      <c r="K37" s="103">
        <f t="shared" si="42"/>
        <v>12475.41931752458</v>
      </c>
      <c r="L37" s="110">
        <f t="shared" si="43"/>
        <v>12536.928151441274</v>
      </c>
      <c r="M37" s="103">
        <f t="shared" si="44"/>
        <v>13029.871977240398</v>
      </c>
      <c r="N37" s="110">
        <f t="shared" si="45"/>
        <v>13461.267108790744</v>
      </c>
      <c r="O37" s="103">
        <f t="shared" si="46"/>
        <v>13885.778275475925</v>
      </c>
      <c r="P37" s="110">
        <f t="shared" si="47"/>
        <v>16942.09137619775</v>
      </c>
      <c r="Q37" s="103">
        <f t="shared" si="48"/>
        <v>19794.941900205056</v>
      </c>
      <c r="R37" s="120">
        <f t="shared" si="49"/>
        <v>26652.308520662267</v>
      </c>
      <c r="S37" s="98"/>
      <c r="T37" s="47">
        <f t="shared" si="50"/>
        <v>85</v>
      </c>
      <c r="U37" s="3" t="s">
        <v>1</v>
      </c>
      <c r="V37" s="39">
        <f t="shared" si="51"/>
        <v>88.75</v>
      </c>
      <c r="W37" s="31">
        <f t="shared" si="51"/>
        <v>90.25</v>
      </c>
      <c r="X37" s="11">
        <f t="shared" si="51"/>
        <v>91</v>
      </c>
      <c r="Y37" s="31">
        <f t="shared" si="51"/>
        <v>91.75</v>
      </c>
      <c r="Z37" s="11">
        <f t="shared" si="51"/>
        <v>92.5</v>
      </c>
      <c r="AA37" s="31">
        <f t="shared" si="51"/>
        <v>93.25</v>
      </c>
      <c r="AB37" s="11">
        <f t="shared" si="51"/>
        <v>94</v>
      </c>
      <c r="AC37" s="31">
        <f t="shared" si="51"/>
        <v>94.75</v>
      </c>
      <c r="AD37" s="31">
        <f t="shared" si="51"/>
        <v>96.25</v>
      </c>
      <c r="AE37" s="40">
        <f t="shared" si="51"/>
        <v>97.75</v>
      </c>
    </row>
    <row r="38" spans="2:31" ht="11.25" customHeight="1">
      <c r="B38" s="128">
        <f t="shared" si="35"/>
        <v>15341.743997061816</v>
      </c>
      <c r="C38" s="155" t="str">
        <f t="shared" si="36"/>
        <v>+4</v>
      </c>
      <c r="D38" s="159" t="str">
        <f ca="1">IF($I$5&gt;=4,CONCATENATE("×",ROUNDUP(100/OFFSET($F$34,$I$5,0,1,1)*F37/100,0),"個"),"---")</f>
        <v>×14個</v>
      </c>
      <c r="E38" s="147">
        <f ca="1" t="shared" si="37"/>
        <v>84.25</v>
      </c>
      <c r="F38" s="142">
        <f t="shared" si="52"/>
        <v>72.834125</v>
      </c>
      <c r="H38" s="8" t="s">
        <v>3</v>
      </c>
      <c r="I38" s="107">
        <f t="shared" si="40"/>
        <v>15994.219959021551</v>
      </c>
      <c r="J38" s="111">
        <f t="shared" si="41"/>
        <v>15566.262162109579</v>
      </c>
      <c r="K38" s="108">
        <f t="shared" si="42"/>
        <v>15392.071466897085</v>
      </c>
      <c r="L38" s="111">
        <f t="shared" si="43"/>
        <v>15341.743997061816</v>
      </c>
      <c r="M38" s="108">
        <f t="shared" si="44"/>
        <v>15760.724347981964</v>
      </c>
      <c r="N38" s="111">
        <f t="shared" si="45"/>
        <v>16109.993449596057</v>
      </c>
      <c r="O38" s="108">
        <f t="shared" si="46"/>
        <v>16449.34013355066</v>
      </c>
      <c r="P38" s="111">
        <f t="shared" si="47"/>
        <v>19580.301756330064</v>
      </c>
      <c r="Q38" s="108">
        <f t="shared" si="48"/>
        <v>22316.533316103087</v>
      </c>
      <c r="R38" s="121">
        <f t="shared" si="49"/>
        <v>29151.63853318258</v>
      </c>
      <c r="S38" s="98"/>
      <c r="T38" s="47">
        <f t="shared" si="50"/>
        <v>75</v>
      </c>
      <c r="U38" s="8" t="s">
        <v>3</v>
      </c>
      <c r="V38" s="89">
        <f t="shared" si="51"/>
        <v>79.25</v>
      </c>
      <c r="W38" s="33">
        <f t="shared" si="51"/>
        <v>81.75</v>
      </c>
      <c r="X38" s="34">
        <f t="shared" si="51"/>
        <v>83</v>
      </c>
      <c r="Y38" s="33">
        <f t="shared" si="51"/>
        <v>84.25</v>
      </c>
      <c r="Z38" s="34">
        <f t="shared" si="51"/>
        <v>85.5</v>
      </c>
      <c r="AA38" s="33">
        <f t="shared" si="51"/>
        <v>86.75</v>
      </c>
      <c r="AB38" s="34">
        <f t="shared" si="51"/>
        <v>88</v>
      </c>
      <c r="AC38" s="33">
        <f t="shared" si="51"/>
        <v>89.25</v>
      </c>
      <c r="AD38" s="33">
        <f t="shared" si="51"/>
        <v>91.75</v>
      </c>
      <c r="AE38" s="38">
        <f t="shared" si="51"/>
        <v>94.25</v>
      </c>
    </row>
    <row r="39" spans="2:31" ht="11.25" customHeight="1">
      <c r="B39" s="127">
        <f t="shared" si="35"/>
        <v>22803.96245063078</v>
      </c>
      <c r="C39" s="156" t="str">
        <f t="shared" si="36"/>
        <v>+4</v>
      </c>
      <c r="D39" s="159" t="str">
        <f ca="1">IF($I$5&gt;=5,CONCATENATE("×",ROUNDUP(100/OFFSET($F$34,$I$5,0,1,1)*F38/100,0),"個"),"---")</f>
        <v>×12個</v>
      </c>
      <c r="E39" s="146">
        <f ca="1" t="shared" si="37"/>
        <v>69.25</v>
      </c>
      <c r="F39" s="142">
        <f t="shared" si="52"/>
        <v>50.4376315625</v>
      </c>
      <c r="H39" s="3" t="s">
        <v>2</v>
      </c>
      <c r="I39" s="112">
        <f t="shared" si="40"/>
        <v>25795.425721264426</v>
      </c>
      <c r="J39" s="110">
        <f t="shared" si="41"/>
        <v>24079.913508975776</v>
      </c>
      <c r="K39" s="103">
        <f t="shared" si="42"/>
        <v>23345.88656277883</v>
      </c>
      <c r="L39" s="110">
        <f t="shared" si="43"/>
        <v>22803.96245063078</v>
      </c>
      <c r="M39" s="103">
        <f t="shared" si="44"/>
        <v>22855.586009876664</v>
      </c>
      <c r="N39" s="110">
        <f t="shared" si="45"/>
        <v>22836.263046863478</v>
      </c>
      <c r="O39" s="103">
        <f t="shared" si="46"/>
        <v>22818.08420666028</v>
      </c>
      <c r="P39" s="110">
        <f t="shared" si="47"/>
        <v>25995.838973880913</v>
      </c>
      <c r="Q39" s="103">
        <f t="shared" si="48"/>
        <v>28207.54561578467</v>
      </c>
      <c r="R39" s="120">
        <f t="shared" si="49"/>
        <v>34775.637818982024</v>
      </c>
      <c r="S39" s="98"/>
      <c r="T39" s="47">
        <f t="shared" si="50"/>
        <v>55</v>
      </c>
      <c r="U39" s="3" t="s">
        <v>2</v>
      </c>
      <c r="V39" s="41">
        <f t="shared" si="51"/>
        <v>60.25</v>
      </c>
      <c r="W39" s="13">
        <f t="shared" si="51"/>
        <v>64.75</v>
      </c>
      <c r="X39" s="12">
        <f t="shared" si="51"/>
        <v>67</v>
      </c>
      <c r="Y39" s="13">
        <f t="shared" si="51"/>
        <v>69.25</v>
      </c>
      <c r="Z39" s="12">
        <f t="shared" si="51"/>
        <v>71.5</v>
      </c>
      <c r="AA39" s="13">
        <f t="shared" si="51"/>
        <v>73.75</v>
      </c>
      <c r="AB39" s="12">
        <f t="shared" si="51"/>
        <v>76</v>
      </c>
      <c r="AC39" s="13">
        <f t="shared" si="51"/>
        <v>78.25</v>
      </c>
      <c r="AD39" s="31">
        <f t="shared" si="51"/>
        <v>82.75</v>
      </c>
      <c r="AE39" s="40">
        <f t="shared" si="51"/>
        <v>87.25</v>
      </c>
    </row>
    <row r="40" spans="2:31" ht="11.25" customHeight="1">
      <c r="B40" s="128">
        <f t="shared" si="35"/>
        <v>38756.191329110596</v>
      </c>
      <c r="C40" s="155" t="str">
        <f t="shared" si="36"/>
        <v>+7</v>
      </c>
      <c r="D40" s="159" t="str">
        <f ca="1">IF($I$5&gt;=6,CONCATENATE("×",ROUNDUP(100/OFFSET($F$34,$I$5,0,1,1)*F39/100,0),"個"),"---")</f>
        <v>×8個</v>
      </c>
      <c r="E40" s="147">
        <f ca="1" t="shared" si="37"/>
        <v>64</v>
      </c>
      <c r="F40" s="142">
        <f t="shared" si="52"/>
        <v>32.280084200000005</v>
      </c>
      <c r="H40" s="8" t="s">
        <v>4</v>
      </c>
      <c r="I40" s="107">
        <f t="shared" si="40"/>
        <v>55767.18169849886</v>
      </c>
      <c r="J40" s="111">
        <f t="shared" si="41"/>
        <v>48280.54963482886</v>
      </c>
      <c r="K40" s="108">
        <f t="shared" si="42"/>
        <v>45301.88715809957</v>
      </c>
      <c r="L40" s="111">
        <f t="shared" si="43"/>
        <v>42864.44691360513</v>
      </c>
      <c r="M40" s="108">
        <f t="shared" si="44"/>
        <v>41398.1955663144</v>
      </c>
      <c r="N40" s="111">
        <f t="shared" si="45"/>
        <v>40006.52255247865</v>
      </c>
      <c r="O40" s="108">
        <f t="shared" si="46"/>
        <v>38756.191329110596</v>
      </c>
      <c r="P40" s="111">
        <f t="shared" si="47"/>
        <v>41344.18208272235</v>
      </c>
      <c r="Q40" s="108">
        <f t="shared" si="48"/>
        <v>41768.0846788214</v>
      </c>
      <c r="R40" s="121">
        <f t="shared" si="49"/>
        <v>47107.74137150253</v>
      </c>
      <c r="S40" s="98"/>
      <c r="T40" s="47">
        <f t="shared" si="50"/>
        <v>35</v>
      </c>
      <c r="U40" s="8" t="s">
        <v>4</v>
      </c>
      <c r="V40" s="35">
        <f t="shared" si="51"/>
        <v>41.25</v>
      </c>
      <c r="W40" s="20">
        <f t="shared" si="51"/>
        <v>47.75</v>
      </c>
      <c r="X40" s="19">
        <f t="shared" si="51"/>
        <v>51</v>
      </c>
      <c r="Y40" s="20">
        <f t="shared" si="51"/>
        <v>54.25</v>
      </c>
      <c r="Z40" s="19">
        <f t="shared" si="51"/>
        <v>57.5</v>
      </c>
      <c r="AA40" s="14">
        <f t="shared" si="51"/>
        <v>60.75</v>
      </c>
      <c r="AB40" s="15">
        <f t="shared" si="51"/>
        <v>64</v>
      </c>
      <c r="AC40" s="14">
        <f t="shared" si="51"/>
        <v>67.25</v>
      </c>
      <c r="AD40" s="14">
        <f t="shared" si="51"/>
        <v>73.75</v>
      </c>
      <c r="AE40" s="38">
        <f t="shared" si="51"/>
        <v>80.25</v>
      </c>
    </row>
    <row r="41" spans="2:31" ht="11.25" customHeight="1">
      <c r="B41" s="127">
        <f t="shared" si="35"/>
        <v>72210.33409901251</v>
      </c>
      <c r="C41" s="156" t="str">
        <f t="shared" si="36"/>
        <v>+9</v>
      </c>
      <c r="D41" s="159" t="str">
        <f ca="1">IF($I$5&gt;=7,CONCATENATE("×",ROUNDUP(100/OFFSET($F$34,$I$5,0,1,1)*F40/100,0),"個"),"---")</f>
        <v>×5個</v>
      </c>
      <c r="E41" s="146">
        <f ca="1" t="shared" si="37"/>
        <v>64.75</v>
      </c>
      <c r="F41" s="142">
        <f t="shared" si="52"/>
        <v>20.901354519500003</v>
      </c>
      <c r="H41" s="3" t="s">
        <v>5</v>
      </c>
      <c r="I41" s="112">
        <f t="shared" si="40"/>
        <v>175084.00597353076</v>
      </c>
      <c r="J41" s="110">
        <f t="shared" si="41"/>
        <v>126849.40269629462</v>
      </c>
      <c r="K41" s="103">
        <f t="shared" si="42"/>
        <v>111589.11808317313</v>
      </c>
      <c r="L41" s="110">
        <f t="shared" si="43"/>
        <v>99888.38555187413</v>
      </c>
      <c r="M41" s="103">
        <f t="shared" si="44"/>
        <v>91393.54328531171</v>
      </c>
      <c r="N41" s="110">
        <f t="shared" si="45"/>
        <v>84306.15985154052</v>
      </c>
      <c r="O41" s="103">
        <f t="shared" si="46"/>
        <v>78377.29101752037</v>
      </c>
      <c r="P41" s="110">
        <f t="shared" si="47"/>
        <v>77788.78458508551</v>
      </c>
      <c r="Q41" s="103">
        <f t="shared" si="48"/>
        <v>72210.33409901251</v>
      </c>
      <c r="R41" s="120">
        <f t="shared" si="49"/>
        <v>73387.29191687454</v>
      </c>
      <c r="S41" s="98"/>
      <c r="T41" s="47">
        <f t="shared" si="50"/>
        <v>15</v>
      </c>
      <c r="U41" s="3" t="s">
        <v>5</v>
      </c>
      <c r="V41" s="77">
        <f t="shared" si="51"/>
        <v>22.25</v>
      </c>
      <c r="W41" s="70">
        <f t="shared" si="51"/>
        <v>30.75</v>
      </c>
      <c r="X41" s="78">
        <f t="shared" si="51"/>
        <v>35</v>
      </c>
      <c r="Y41" s="70">
        <f t="shared" si="51"/>
        <v>39.25</v>
      </c>
      <c r="Z41" s="78">
        <f t="shared" si="51"/>
        <v>43.5</v>
      </c>
      <c r="AA41" s="70">
        <f t="shared" si="51"/>
        <v>47.75</v>
      </c>
      <c r="AB41" s="78">
        <f t="shared" si="51"/>
        <v>52</v>
      </c>
      <c r="AC41" s="70">
        <f t="shared" si="51"/>
        <v>56.25</v>
      </c>
      <c r="AD41" s="70">
        <f t="shared" si="51"/>
        <v>64.75</v>
      </c>
      <c r="AE41" s="79">
        <f t="shared" si="51"/>
        <v>73.25</v>
      </c>
    </row>
    <row r="42" spans="2:31" ht="11.25" customHeight="1">
      <c r="B42" s="128">
        <f t="shared" si="35"/>
        <v>125032.73705951616</v>
      </c>
      <c r="C42" s="155" t="str">
        <f t="shared" si="36"/>
        <v>+10</v>
      </c>
      <c r="D42" s="159" t="str">
        <f ca="1">IF($I$5&gt;=8,CONCATENATE("×",ROUNDUP(100/OFFSET($F$34,$I$5,0,1,1)*F41/100,0),"個"),"---")</f>
        <v>×4個</v>
      </c>
      <c r="E42" s="147">
        <f ca="1" t="shared" si="37"/>
        <v>69.75</v>
      </c>
      <c r="F42" s="142">
        <f t="shared" si="52"/>
        <v>14.578694777351252</v>
      </c>
      <c r="H42" s="8" t="s">
        <v>6</v>
      </c>
      <c r="I42" s="107">
        <f t="shared" si="40"/>
        <v>567924.1890118629</v>
      </c>
      <c r="J42" s="111">
        <f t="shared" si="41"/>
        <v>325664.42291691015</v>
      </c>
      <c r="K42" s="108">
        <f t="shared" si="42"/>
        <v>268556.7929593056</v>
      </c>
      <c r="L42" s="111">
        <f t="shared" si="43"/>
        <v>228851.44598114176</v>
      </c>
      <c r="M42" s="108">
        <f t="shared" si="44"/>
        <v>200576.25780551374</v>
      </c>
      <c r="N42" s="111">
        <f t="shared" si="45"/>
        <v>178691.71902790913</v>
      </c>
      <c r="O42" s="108">
        <f t="shared" si="46"/>
        <v>161326.81325872286</v>
      </c>
      <c r="P42" s="111">
        <f t="shared" si="47"/>
        <v>152138.58935766012</v>
      </c>
      <c r="Q42" s="108">
        <f t="shared" si="48"/>
        <v>133129.18522657678</v>
      </c>
      <c r="R42" s="121">
        <f t="shared" si="49"/>
        <v>125032.73705951616</v>
      </c>
      <c r="S42" s="98"/>
      <c r="T42" s="47">
        <f t="shared" si="50"/>
        <v>5</v>
      </c>
      <c r="U42" s="8" t="s">
        <v>6</v>
      </c>
      <c r="V42" s="80">
        <f t="shared" si="51"/>
        <v>12.75</v>
      </c>
      <c r="W42" s="73">
        <f t="shared" si="51"/>
        <v>22.25</v>
      </c>
      <c r="X42" s="81">
        <f t="shared" si="51"/>
        <v>27</v>
      </c>
      <c r="Y42" s="73">
        <f t="shared" si="51"/>
        <v>31.75</v>
      </c>
      <c r="Z42" s="81">
        <f t="shared" si="51"/>
        <v>36.5</v>
      </c>
      <c r="AA42" s="73">
        <f t="shared" si="51"/>
        <v>41.25</v>
      </c>
      <c r="AB42" s="81">
        <f t="shared" si="51"/>
        <v>46</v>
      </c>
      <c r="AC42" s="73">
        <f t="shared" si="51"/>
        <v>50.75</v>
      </c>
      <c r="AD42" s="73">
        <f t="shared" si="51"/>
        <v>60.25</v>
      </c>
      <c r="AE42" s="82">
        <f t="shared" si="51"/>
        <v>69.75</v>
      </c>
    </row>
    <row r="43" spans="2:31" ht="11.25" customHeight="1">
      <c r="B43" s="128">
        <f t="shared" si="35"/>
        <v>205930.49567575907</v>
      </c>
      <c r="C43" s="155" t="str">
        <f t="shared" si="36"/>
        <v>+10</v>
      </c>
      <c r="D43" s="159" t="str">
        <f ca="1">IF($I$5&gt;=9,CONCATENATE("×",ROUNDUP(100/OFFSET($F$34,$I$5,0,1,1)*F42/100,0),"個"),"---")</f>
        <v>×3個</v>
      </c>
      <c r="E43" s="147">
        <f ca="1" t="shared" si="37"/>
        <v>68</v>
      </c>
      <c r="F43" s="142">
        <f t="shared" si="52"/>
        <v>9.913512448598851</v>
      </c>
      <c r="H43" s="8" t="s">
        <v>7</v>
      </c>
      <c r="I43" s="107">
        <f t="shared" si="40"/>
        <v>1565409.213243952</v>
      </c>
      <c r="J43" s="111">
        <f t="shared" si="41"/>
        <v>696015.2058862009</v>
      </c>
      <c r="K43" s="108">
        <f t="shared" si="42"/>
        <v>544924.9437370268</v>
      </c>
      <c r="L43" s="111">
        <f t="shared" si="43"/>
        <v>448152.63235541485</v>
      </c>
      <c r="M43" s="108">
        <f t="shared" si="44"/>
        <v>381917.38502883684</v>
      </c>
      <c r="N43" s="111">
        <f t="shared" si="45"/>
        <v>332980.88699872675</v>
      </c>
      <c r="O43" s="108">
        <f t="shared" si="46"/>
        <v>295424.9699058515</v>
      </c>
      <c r="P43" s="111">
        <f t="shared" si="47"/>
        <v>270901.5355406587</v>
      </c>
      <c r="Q43" s="108">
        <f t="shared" si="48"/>
        <v>229366.78803364857</v>
      </c>
      <c r="R43" s="121">
        <f t="shared" si="49"/>
        <v>205930.49567575907</v>
      </c>
      <c r="S43" s="98"/>
      <c r="T43" s="47">
        <f t="shared" si="50"/>
        <v>0</v>
      </c>
      <c r="U43" s="8" t="s">
        <v>7</v>
      </c>
      <c r="V43" s="49">
        <f t="shared" si="51"/>
        <v>8</v>
      </c>
      <c r="W43" s="50">
        <f t="shared" si="51"/>
        <v>18</v>
      </c>
      <c r="X43" s="27">
        <f t="shared" si="51"/>
        <v>23</v>
      </c>
      <c r="Y43" s="28">
        <f t="shared" si="51"/>
        <v>28</v>
      </c>
      <c r="Z43" s="27">
        <f t="shared" si="51"/>
        <v>33</v>
      </c>
      <c r="AA43" s="28">
        <f t="shared" si="51"/>
        <v>38</v>
      </c>
      <c r="AB43" s="19">
        <f t="shared" si="51"/>
        <v>43</v>
      </c>
      <c r="AC43" s="20">
        <f t="shared" si="51"/>
        <v>48</v>
      </c>
      <c r="AD43" s="20">
        <f t="shared" si="51"/>
        <v>58</v>
      </c>
      <c r="AE43" s="16">
        <f t="shared" si="51"/>
        <v>68</v>
      </c>
    </row>
    <row r="44" spans="2:31" ht="11.25" customHeight="1" thickBot="1">
      <c r="B44" s="129">
        <f t="shared" si="35"/>
        <v>333479.99347284384</v>
      </c>
      <c r="C44" s="157" t="str">
        <f t="shared" si="36"/>
        <v>+10</v>
      </c>
      <c r="D44" s="167" t="str">
        <f ca="1">IF($I$5&gt;=10,CONCATENATE("×",ROUNDUP(100/OFFSET($F$34,$I$5,0,1,1)*F43/100,0),"個"),"---")</f>
        <v>×2個</v>
      </c>
      <c r="E44" s="149">
        <f ca="1" t="shared" si="37"/>
        <v>66.25</v>
      </c>
      <c r="F44" s="143">
        <f t="shared" si="52"/>
        <v>6.567701997196739</v>
      </c>
      <c r="H44" s="4" t="s">
        <v>8</v>
      </c>
      <c r="I44" s="113">
        <f t="shared" si="40"/>
        <v>6342476.790023356</v>
      </c>
      <c r="J44" s="114">
        <f t="shared" si="41"/>
        <v>1499494.5140055204</v>
      </c>
      <c r="K44" s="105">
        <f t="shared" si="42"/>
        <v>1085423.6614513635</v>
      </c>
      <c r="L44" s="114">
        <f t="shared" si="43"/>
        <v>851053.5904155013</v>
      </c>
      <c r="M44" s="105">
        <f t="shared" si="44"/>
        <v>701459.3073754545</v>
      </c>
      <c r="N44" s="114">
        <f t="shared" si="45"/>
        <v>596922.2897144145</v>
      </c>
      <c r="O44" s="105">
        <f t="shared" si="46"/>
        <v>519826.23918939766</v>
      </c>
      <c r="P44" s="114">
        <f t="shared" si="47"/>
        <v>466144.7418248819</v>
      </c>
      <c r="Q44" s="105">
        <f t="shared" si="48"/>
        <v>383731.83080853644</v>
      </c>
      <c r="R44" s="122">
        <f t="shared" si="49"/>
        <v>333479.99347284384</v>
      </c>
      <c r="S44" s="98"/>
      <c r="T44" s="48">
        <f t="shared" si="50"/>
        <v>-5</v>
      </c>
      <c r="U44" s="4" t="s">
        <v>8</v>
      </c>
      <c r="V44" s="83">
        <f t="shared" si="51"/>
        <v>3.25</v>
      </c>
      <c r="W44" s="75">
        <f t="shared" si="51"/>
        <v>13.75</v>
      </c>
      <c r="X44" s="84">
        <f t="shared" si="51"/>
        <v>19</v>
      </c>
      <c r="Y44" s="75">
        <f t="shared" si="51"/>
        <v>24.25</v>
      </c>
      <c r="Z44" s="84">
        <f t="shared" si="51"/>
        <v>29.5</v>
      </c>
      <c r="AA44" s="75">
        <f t="shared" si="51"/>
        <v>34.75</v>
      </c>
      <c r="AB44" s="84">
        <f t="shared" si="51"/>
        <v>40</v>
      </c>
      <c r="AC44" s="75">
        <f t="shared" si="51"/>
        <v>45.25</v>
      </c>
      <c r="AD44" s="75">
        <f t="shared" si="51"/>
        <v>55.75</v>
      </c>
      <c r="AE44" s="85">
        <f t="shared" si="51"/>
        <v>66.25</v>
      </c>
    </row>
    <row r="45" spans="2:6" ht="9" customHeight="1" thickBot="1">
      <c r="B45" s="54"/>
      <c r="C45" s="54"/>
      <c r="D45" s="158"/>
      <c r="E45" s="130"/>
      <c r="F45" s="130"/>
    </row>
    <row r="46" spans="2:21" ht="11.25" customHeight="1" thickBot="1">
      <c r="B46" s="124" t="s">
        <v>23</v>
      </c>
      <c r="C46" s="54"/>
      <c r="D46" s="158"/>
      <c r="E46" s="130"/>
      <c r="F46" s="130"/>
      <c r="H46" s="162" t="s">
        <v>35</v>
      </c>
      <c r="I46" s="163"/>
      <c r="T46" s="150" t="s">
        <v>23</v>
      </c>
      <c r="U46" s="91">
        <v>5</v>
      </c>
    </row>
    <row r="47" spans="2:31" ht="11.25" customHeight="1" thickBot="1">
      <c r="B47" s="126" t="s">
        <v>30</v>
      </c>
      <c r="C47" s="136" t="s">
        <v>31</v>
      </c>
      <c r="D47" s="126" t="s">
        <v>38</v>
      </c>
      <c r="E47" s="133" t="s">
        <v>33</v>
      </c>
      <c r="F47" s="116" t="s">
        <v>34</v>
      </c>
      <c r="H47" s="124" t="s">
        <v>24</v>
      </c>
      <c r="I47" s="36" t="s">
        <v>28</v>
      </c>
      <c r="J47" s="10" t="s">
        <v>11</v>
      </c>
      <c r="K47" s="6" t="s">
        <v>12</v>
      </c>
      <c r="L47" s="10" t="s">
        <v>13</v>
      </c>
      <c r="M47" s="6" t="s">
        <v>14</v>
      </c>
      <c r="N47" s="10" t="s">
        <v>15</v>
      </c>
      <c r="O47" s="6" t="s">
        <v>16</v>
      </c>
      <c r="P47" s="10" t="s">
        <v>17</v>
      </c>
      <c r="Q47" s="10" t="s">
        <v>18</v>
      </c>
      <c r="R47" s="7" t="s">
        <v>19</v>
      </c>
      <c r="S47" s="102"/>
      <c r="T47" s="124" t="s">
        <v>32</v>
      </c>
      <c r="U47" s="124" t="s">
        <v>24</v>
      </c>
      <c r="V47" s="6" t="s">
        <v>10</v>
      </c>
      <c r="W47" s="10" t="s">
        <v>11</v>
      </c>
      <c r="X47" s="6" t="s">
        <v>12</v>
      </c>
      <c r="Y47" s="10" t="s">
        <v>13</v>
      </c>
      <c r="Z47" s="6" t="s">
        <v>14</v>
      </c>
      <c r="AA47" s="10" t="s">
        <v>15</v>
      </c>
      <c r="AB47" s="6" t="s">
        <v>16</v>
      </c>
      <c r="AC47" s="10" t="s">
        <v>17</v>
      </c>
      <c r="AD47" s="10" t="s">
        <v>18</v>
      </c>
      <c r="AE47" s="7" t="s">
        <v>19</v>
      </c>
    </row>
    <row r="48" spans="2:31" ht="11.25" customHeight="1">
      <c r="B48" s="127">
        <f aca="true" t="shared" si="53" ref="B48:B57">MIN(I48:R48)</f>
        <v>10200</v>
      </c>
      <c r="C48" s="154" t="str">
        <f aca="true" t="shared" si="54" ref="C48:C57">CONCATENATE("+",MATCH(B48,I48:R48,0))</f>
        <v>+1</v>
      </c>
      <c r="D48" s="168" t="str">
        <f ca="1">IF($I$5&gt;=1,CONCATENATE("×",ROUNDUP(100/OFFSET(F47,$I$5,0,1,1),0),"個"),"---")</f>
        <v>×12個</v>
      </c>
      <c r="E48" s="148">
        <f aca="true" ca="1" t="shared" si="55" ref="E48:E57">OFFSET(U48,0,MATCH(B48,I48:R48,0),1,1)</f>
        <v>100</v>
      </c>
      <c r="F48" s="144">
        <f>E48</f>
        <v>100</v>
      </c>
      <c r="H48" s="3" t="s">
        <v>9</v>
      </c>
      <c r="I48" s="112">
        <f aca="true" t="shared" si="56" ref="I48:R48">($I$4+I$3)*100/V48</f>
        <v>10200</v>
      </c>
      <c r="J48" s="110">
        <f t="shared" si="56"/>
        <v>10250</v>
      </c>
      <c r="K48" s="103">
        <f t="shared" si="56"/>
        <v>10300</v>
      </c>
      <c r="L48" s="110">
        <f t="shared" si="56"/>
        <v>10450</v>
      </c>
      <c r="M48" s="103">
        <f t="shared" si="56"/>
        <v>11000</v>
      </c>
      <c r="N48" s="110">
        <f t="shared" si="56"/>
        <v>11500</v>
      </c>
      <c r="O48" s="103">
        <f t="shared" si="56"/>
        <v>12000</v>
      </c>
      <c r="P48" s="110">
        <f t="shared" si="56"/>
        <v>15000</v>
      </c>
      <c r="Q48" s="110">
        <f t="shared" si="56"/>
        <v>18000</v>
      </c>
      <c r="R48" s="104">
        <f t="shared" si="56"/>
        <v>25000</v>
      </c>
      <c r="S48" s="98"/>
      <c r="T48" s="47">
        <f>T9</f>
        <v>99</v>
      </c>
      <c r="U48" s="3" t="s">
        <v>9</v>
      </c>
      <c r="V48" s="37">
        <f>IF(V9+$U$46&gt;100,100,V9+$U$46)</f>
        <v>100</v>
      </c>
      <c r="W48" s="9">
        <f aca="true" t="shared" si="57" ref="W48:AE48">IF(W9+$U$46&gt;100,100,W9+$U$46)</f>
        <v>100</v>
      </c>
      <c r="X48" s="1">
        <f t="shared" si="57"/>
        <v>100</v>
      </c>
      <c r="Y48" s="9">
        <f t="shared" si="57"/>
        <v>100</v>
      </c>
      <c r="Z48" s="1">
        <f t="shared" si="57"/>
        <v>100</v>
      </c>
      <c r="AA48" s="9">
        <f t="shared" si="57"/>
        <v>100</v>
      </c>
      <c r="AB48" s="1">
        <f t="shared" si="57"/>
        <v>100</v>
      </c>
      <c r="AC48" s="9">
        <f t="shared" si="57"/>
        <v>100</v>
      </c>
      <c r="AD48" s="9">
        <f t="shared" si="57"/>
        <v>100</v>
      </c>
      <c r="AE48" s="2">
        <f t="shared" si="57"/>
        <v>100</v>
      </c>
    </row>
    <row r="49" spans="2:31" ht="11.25" customHeight="1">
      <c r="B49" s="128">
        <f t="shared" si="53"/>
        <v>10824.742268041236</v>
      </c>
      <c r="C49" s="155" t="str">
        <f t="shared" si="54"/>
        <v>+3</v>
      </c>
      <c r="D49" s="159" t="str">
        <f ca="1">IF($I$5&gt;=2,CONCATENATE("×",ROUNDUP(100/OFFSET($F$47,$I$5,0,1,1)*F48/100,0),"個"),"---")</f>
        <v>×12個</v>
      </c>
      <c r="E49" s="147">
        <f ca="1" t="shared" si="55"/>
        <v>97</v>
      </c>
      <c r="F49" s="142">
        <f>F48*E49/100</f>
        <v>97</v>
      </c>
      <c r="H49" s="8" t="s">
        <v>0</v>
      </c>
      <c r="I49" s="107">
        <f aca="true" t="shared" si="58" ref="I49:I57">($B48+I$3)*100/V49</f>
        <v>10890.052356020942</v>
      </c>
      <c r="J49" s="111">
        <f aca="true" t="shared" si="59" ref="J49:J57">($B48+J$3)*100/W49</f>
        <v>10829.015544041451</v>
      </c>
      <c r="K49" s="108">
        <f aca="true" t="shared" si="60" ref="K49:K57">($B48+K$3)*100/X49</f>
        <v>10824.742268041236</v>
      </c>
      <c r="L49" s="111">
        <f aca="true" t="shared" si="61" ref="L49:L57">($B48+L$3)*100/Y49</f>
        <v>10923.076923076924</v>
      </c>
      <c r="M49" s="108">
        <f aca="true" t="shared" si="62" ref="M49:M57">($B48+M$3)*100/Z49</f>
        <v>11428.57142857143</v>
      </c>
      <c r="N49" s="111">
        <f aca="true" t="shared" si="63" ref="N49:N57">($B48+N$3)*100/AA49</f>
        <v>11878.172588832487</v>
      </c>
      <c r="O49" s="108">
        <f aca="true" t="shared" si="64" ref="O49:O57">($B48+O$3)*100/AB49</f>
        <v>12323.232323232323</v>
      </c>
      <c r="P49" s="111">
        <f aca="true" t="shared" si="65" ref="P49:P57">($B48+P$3)*100/AC49</f>
        <v>15276.38190954774</v>
      </c>
      <c r="Q49" s="111">
        <f aca="true" t="shared" si="66" ref="Q49:Q57">($B48+Q$3)*100/AD49</f>
        <v>18200</v>
      </c>
      <c r="R49" s="109">
        <f aca="true" t="shared" si="67" ref="R49:R57">($B48+R$3)*100/AE49</f>
        <v>25200</v>
      </c>
      <c r="S49" s="98"/>
      <c r="T49" s="47">
        <f aca="true" t="shared" si="68" ref="T49:T57">T10</f>
        <v>90</v>
      </c>
      <c r="U49" s="8" t="s">
        <v>0</v>
      </c>
      <c r="V49" s="32">
        <f aca="true" t="shared" si="69" ref="V49:AE57">IF(V10+$U$46&gt;100,100,V10+$U$46)</f>
        <v>95.5</v>
      </c>
      <c r="W49" s="33">
        <f t="shared" si="69"/>
        <v>96.5</v>
      </c>
      <c r="X49" s="34">
        <f t="shared" si="69"/>
        <v>97</v>
      </c>
      <c r="Y49" s="33">
        <f t="shared" si="69"/>
        <v>97.5</v>
      </c>
      <c r="Z49" s="34">
        <f t="shared" si="69"/>
        <v>98</v>
      </c>
      <c r="AA49" s="33">
        <f t="shared" si="69"/>
        <v>98.5</v>
      </c>
      <c r="AB49" s="34">
        <f t="shared" si="69"/>
        <v>99</v>
      </c>
      <c r="AC49" s="33">
        <f t="shared" si="69"/>
        <v>99.5</v>
      </c>
      <c r="AD49" s="44">
        <f t="shared" si="69"/>
        <v>100</v>
      </c>
      <c r="AE49" s="46">
        <f t="shared" si="69"/>
        <v>100</v>
      </c>
    </row>
    <row r="50" spans="2:31" ht="11.25" customHeight="1">
      <c r="B50" s="127">
        <f t="shared" si="53"/>
        <v>11962.088460259394</v>
      </c>
      <c r="C50" s="156" t="str">
        <f t="shared" si="54"/>
        <v>+3</v>
      </c>
      <c r="D50" s="159" t="str">
        <f ca="1">IF($I$5&gt;=3,CONCATENATE("×",ROUNDUP(100/OFFSET($F$47,$I$5,0,1,1)*F49/100,0),"個"),"---")</f>
        <v>×12個</v>
      </c>
      <c r="E50" s="146">
        <f ca="1" t="shared" si="55"/>
        <v>93</v>
      </c>
      <c r="F50" s="142">
        <f aca="true" t="shared" si="70" ref="F50:F57">F49*E50/100</f>
        <v>90.21</v>
      </c>
      <c r="H50" s="3" t="s">
        <v>1</v>
      </c>
      <c r="I50" s="112">
        <f t="shared" si="58"/>
        <v>12148.476328420096</v>
      </c>
      <c r="J50" s="110">
        <f t="shared" si="59"/>
        <v>12005.1406699634</v>
      </c>
      <c r="K50" s="103">
        <f t="shared" si="60"/>
        <v>11962.088460259394</v>
      </c>
      <c r="L50" s="110">
        <f t="shared" si="61"/>
        <v>12026.39175257732</v>
      </c>
      <c r="M50" s="103">
        <f t="shared" si="62"/>
        <v>12512.954780996019</v>
      </c>
      <c r="N50" s="110">
        <f t="shared" si="63"/>
        <v>12939.361961198148</v>
      </c>
      <c r="O50" s="103">
        <f t="shared" si="64"/>
        <v>13359.106529209623</v>
      </c>
      <c r="P50" s="110">
        <f t="shared" si="65"/>
        <v>16356.32275766536</v>
      </c>
      <c r="Q50" s="110">
        <f t="shared" si="66"/>
        <v>19160.04302090711</v>
      </c>
      <c r="R50" s="104">
        <f t="shared" si="67"/>
        <v>25889.465932873416</v>
      </c>
      <c r="S50" s="98"/>
      <c r="T50" s="47">
        <f t="shared" si="68"/>
        <v>85</v>
      </c>
      <c r="U50" s="3" t="s">
        <v>1</v>
      </c>
      <c r="V50" s="39">
        <f t="shared" si="69"/>
        <v>90.75</v>
      </c>
      <c r="W50" s="31">
        <f t="shared" si="69"/>
        <v>92.25</v>
      </c>
      <c r="X50" s="11">
        <f t="shared" si="69"/>
        <v>93</v>
      </c>
      <c r="Y50" s="31">
        <f t="shared" si="69"/>
        <v>93.75</v>
      </c>
      <c r="Z50" s="11">
        <f t="shared" si="69"/>
        <v>94.5</v>
      </c>
      <c r="AA50" s="31">
        <f t="shared" si="69"/>
        <v>95.25</v>
      </c>
      <c r="AB50" s="11">
        <f t="shared" si="69"/>
        <v>96</v>
      </c>
      <c r="AC50" s="31">
        <f t="shared" si="69"/>
        <v>96.75</v>
      </c>
      <c r="AD50" s="31">
        <f t="shared" si="69"/>
        <v>98.25</v>
      </c>
      <c r="AE50" s="40">
        <f t="shared" si="69"/>
        <v>99.75</v>
      </c>
    </row>
    <row r="51" spans="2:31" ht="11.25" customHeight="1">
      <c r="B51" s="128">
        <f t="shared" si="53"/>
        <v>14390.827200300746</v>
      </c>
      <c r="C51" s="155" t="str">
        <f t="shared" si="54"/>
        <v>+4</v>
      </c>
      <c r="D51" s="159" t="str">
        <f ca="1">IF($I$5&gt;=4,CONCATENATE("×",ROUNDUP(100/OFFSET($F$47,$I$5,0,1,1)*F50/100,0),"個"),"---")</f>
        <v>×11個</v>
      </c>
      <c r="E51" s="147">
        <f ca="1" t="shared" si="55"/>
        <v>86.25</v>
      </c>
      <c r="F51" s="142">
        <f t="shared" si="70"/>
        <v>77.806125</v>
      </c>
      <c r="H51" s="8" t="s">
        <v>3</v>
      </c>
      <c r="I51" s="107">
        <f t="shared" si="58"/>
        <v>14968.724258780792</v>
      </c>
      <c r="J51" s="111">
        <f t="shared" si="59"/>
        <v>14581.598161503753</v>
      </c>
      <c r="K51" s="108">
        <f t="shared" si="60"/>
        <v>14425.98642383458</v>
      </c>
      <c r="L51" s="111">
        <f t="shared" si="61"/>
        <v>14390.827200300746</v>
      </c>
      <c r="M51" s="108">
        <f t="shared" si="62"/>
        <v>14813.815383153593</v>
      </c>
      <c r="N51" s="111">
        <f t="shared" si="63"/>
        <v>15168.550377757063</v>
      </c>
      <c r="O51" s="108">
        <f t="shared" si="64"/>
        <v>15513.431622510438</v>
      </c>
      <c r="P51" s="111">
        <f t="shared" si="65"/>
        <v>18588.590093434952</v>
      </c>
      <c r="Q51" s="111">
        <f t="shared" si="66"/>
        <v>21292.89435761002</v>
      </c>
      <c r="R51" s="109">
        <f t="shared" si="67"/>
        <v>28012.55943923054</v>
      </c>
      <c r="S51" s="98"/>
      <c r="T51" s="47">
        <f t="shared" si="68"/>
        <v>75</v>
      </c>
      <c r="U51" s="8" t="s">
        <v>3</v>
      </c>
      <c r="V51" s="32">
        <f t="shared" si="69"/>
        <v>81.25</v>
      </c>
      <c r="W51" s="33">
        <f t="shared" si="69"/>
        <v>83.75</v>
      </c>
      <c r="X51" s="34">
        <f t="shared" si="69"/>
        <v>85</v>
      </c>
      <c r="Y51" s="33">
        <f t="shared" si="69"/>
        <v>86.25</v>
      </c>
      <c r="Z51" s="34">
        <f t="shared" si="69"/>
        <v>87.5</v>
      </c>
      <c r="AA51" s="33">
        <f t="shared" si="69"/>
        <v>88.75</v>
      </c>
      <c r="AB51" s="34">
        <f t="shared" si="69"/>
        <v>90</v>
      </c>
      <c r="AC51" s="33">
        <f t="shared" si="69"/>
        <v>91.25</v>
      </c>
      <c r="AD51" s="33">
        <f t="shared" si="69"/>
        <v>93.75</v>
      </c>
      <c r="AE51" s="38">
        <f t="shared" si="69"/>
        <v>96.25</v>
      </c>
    </row>
    <row r="52" spans="2:31" ht="11.25" customHeight="1">
      <c r="B52" s="127">
        <f t="shared" si="53"/>
        <v>20829.231158316838</v>
      </c>
      <c r="C52" s="156" t="str">
        <f t="shared" si="54"/>
        <v>+4</v>
      </c>
      <c r="D52" s="159" t="str">
        <f ca="1">IF($I$5&gt;=5,CONCATENATE("×",ROUNDUP(100/OFFSET($F$47,$I$5,0,1,1)*F51/100,0),"個"),"---")</f>
        <v>×10個</v>
      </c>
      <c r="E52" s="146">
        <f ca="1" t="shared" si="55"/>
        <v>71.25</v>
      </c>
      <c r="F52" s="142">
        <f t="shared" si="70"/>
        <v>55.4368640625</v>
      </c>
      <c r="H52" s="3" t="s">
        <v>2</v>
      </c>
      <c r="I52" s="112">
        <f t="shared" si="58"/>
        <v>23439.079839840557</v>
      </c>
      <c r="J52" s="110">
        <f t="shared" si="59"/>
        <v>21933.82352104981</v>
      </c>
      <c r="K52" s="103">
        <f t="shared" si="60"/>
        <v>21291.053913479343</v>
      </c>
      <c r="L52" s="110">
        <f t="shared" si="61"/>
        <v>20829.231158316838</v>
      </c>
      <c r="M52" s="103">
        <f t="shared" si="62"/>
        <v>20939.900952790133</v>
      </c>
      <c r="N52" s="110">
        <f t="shared" si="63"/>
        <v>20977.989703367322</v>
      </c>
      <c r="O52" s="103">
        <f t="shared" si="64"/>
        <v>21013.881026026596</v>
      </c>
      <c r="P52" s="110">
        <f t="shared" si="65"/>
        <v>24163.024548661364</v>
      </c>
      <c r="Q52" s="110">
        <f t="shared" si="66"/>
        <v>26419.855103599697</v>
      </c>
      <c r="R52" s="104">
        <f t="shared" si="67"/>
        <v>32930.89882386638</v>
      </c>
      <c r="S52" s="98"/>
      <c r="T52" s="47">
        <f t="shared" si="68"/>
        <v>55</v>
      </c>
      <c r="U52" s="3" t="s">
        <v>2</v>
      </c>
      <c r="V52" s="41">
        <f t="shared" si="69"/>
        <v>62.25</v>
      </c>
      <c r="W52" s="13">
        <f t="shared" si="69"/>
        <v>66.75</v>
      </c>
      <c r="X52" s="12">
        <f t="shared" si="69"/>
        <v>69</v>
      </c>
      <c r="Y52" s="13">
        <f t="shared" si="69"/>
        <v>71.25</v>
      </c>
      <c r="Z52" s="12">
        <f t="shared" si="69"/>
        <v>73.5</v>
      </c>
      <c r="AA52" s="13">
        <f t="shared" si="69"/>
        <v>75.75</v>
      </c>
      <c r="AB52" s="12">
        <f t="shared" si="69"/>
        <v>78</v>
      </c>
      <c r="AC52" s="31">
        <f t="shared" si="69"/>
        <v>80.25</v>
      </c>
      <c r="AD52" s="31">
        <f t="shared" si="69"/>
        <v>84.75</v>
      </c>
      <c r="AE52" s="40">
        <f t="shared" si="69"/>
        <v>89.25</v>
      </c>
    </row>
    <row r="53" spans="2:31" ht="11.25" customHeight="1">
      <c r="B53" s="128">
        <f t="shared" si="53"/>
        <v>34589.74417926794</v>
      </c>
      <c r="C53" s="155" t="str">
        <f t="shared" si="54"/>
        <v>+7</v>
      </c>
      <c r="D53" s="159" t="str">
        <f ca="1">IF($I$5&gt;=6,CONCATENATE("×",ROUNDUP(100/OFFSET($F$47,$I$5,0,1,1)*F52/100,0),"個"),"---")</f>
        <v>×7個</v>
      </c>
      <c r="E53" s="147">
        <f ca="1" t="shared" si="55"/>
        <v>66</v>
      </c>
      <c r="F53" s="142">
        <f t="shared" si="70"/>
        <v>36.58833028125</v>
      </c>
      <c r="H53" s="8" t="s">
        <v>4</v>
      </c>
      <c r="I53" s="107">
        <f t="shared" si="58"/>
        <v>48622.49978801581</v>
      </c>
      <c r="J53" s="111">
        <f t="shared" si="59"/>
        <v>42370.313886063996</v>
      </c>
      <c r="K53" s="108">
        <f t="shared" si="60"/>
        <v>39866.47388361668</v>
      </c>
      <c r="L53" s="111">
        <f t="shared" si="61"/>
        <v>37829.74428145216</v>
      </c>
      <c r="M53" s="108">
        <f t="shared" si="62"/>
        <v>36687.78345935603</v>
      </c>
      <c r="N53" s="111">
        <f t="shared" si="63"/>
        <v>35584.43212480771</v>
      </c>
      <c r="O53" s="108">
        <f t="shared" si="64"/>
        <v>34589.74417926794</v>
      </c>
      <c r="P53" s="111">
        <f t="shared" si="65"/>
        <v>37298.52874847197</v>
      </c>
      <c r="Q53" s="111">
        <f t="shared" si="66"/>
        <v>38058.39096807504</v>
      </c>
      <c r="R53" s="109">
        <f t="shared" si="67"/>
        <v>43561.375268470314</v>
      </c>
      <c r="S53" s="98"/>
      <c r="T53" s="47">
        <f t="shared" si="68"/>
        <v>35</v>
      </c>
      <c r="U53" s="8" t="s">
        <v>4</v>
      </c>
      <c r="V53" s="35">
        <f t="shared" si="69"/>
        <v>43.25</v>
      </c>
      <c r="W53" s="20">
        <f t="shared" si="69"/>
        <v>49.75</v>
      </c>
      <c r="X53" s="19">
        <f t="shared" si="69"/>
        <v>53</v>
      </c>
      <c r="Y53" s="20">
        <f t="shared" si="69"/>
        <v>56.25</v>
      </c>
      <c r="Z53" s="19">
        <f t="shared" si="69"/>
        <v>59.5</v>
      </c>
      <c r="AA53" s="14">
        <f t="shared" si="69"/>
        <v>62.75</v>
      </c>
      <c r="AB53" s="15">
        <f t="shared" si="69"/>
        <v>66</v>
      </c>
      <c r="AC53" s="14">
        <f t="shared" si="69"/>
        <v>69.25</v>
      </c>
      <c r="AD53" s="14">
        <f t="shared" si="69"/>
        <v>75.75</v>
      </c>
      <c r="AE53" s="38">
        <f t="shared" si="69"/>
        <v>82.25</v>
      </c>
    </row>
    <row r="54" spans="2:31" ht="11.25" customHeight="1">
      <c r="B54" s="127">
        <f t="shared" si="53"/>
        <v>63804.860193659835</v>
      </c>
      <c r="C54" s="156" t="str">
        <f t="shared" si="54"/>
        <v>+9</v>
      </c>
      <c r="D54" s="159" t="str">
        <f ca="1">IF($I$5&gt;=7,CONCATENATE("×",ROUNDUP(100/OFFSET($F$47,$I$5,0,1,1)*F53/100,0),"個"),"---")</f>
        <v>×5個</v>
      </c>
      <c r="E54" s="146">
        <f ca="1" t="shared" si="55"/>
        <v>66.75</v>
      </c>
      <c r="F54" s="142">
        <f t="shared" si="70"/>
        <v>24.422710462734376</v>
      </c>
      <c r="H54" s="3" t="s">
        <v>5</v>
      </c>
      <c r="I54" s="112">
        <f t="shared" si="58"/>
        <v>143462.86259491934</v>
      </c>
      <c r="J54" s="110">
        <f t="shared" si="59"/>
        <v>106380.89825730669</v>
      </c>
      <c r="K54" s="103">
        <f t="shared" si="60"/>
        <v>94296.60588991335</v>
      </c>
      <c r="L54" s="110">
        <f t="shared" si="61"/>
        <v>84944.83437398289</v>
      </c>
      <c r="M54" s="103">
        <f t="shared" si="62"/>
        <v>78219.21797641306</v>
      </c>
      <c r="N54" s="110">
        <f t="shared" si="63"/>
        <v>72542.19935531243</v>
      </c>
      <c r="O54" s="103">
        <f t="shared" si="64"/>
        <v>67758.78551716285</v>
      </c>
      <c r="P54" s="110">
        <f t="shared" si="65"/>
        <v>67965.22605882908</v>
      </c>
      <c r="Q54" s="110">
        <f t="shared" si="66"/>
        <v>63804.860193659835</v>
      </c>
      <c r="R54" s="104">
        <f t="shared" si="67"/>
        <v>65899.9922648079</v>
      </c>
      <c r="S54" s="98"/>
      <c r="T54" s="47">
        <f t="shared" si="68"/>
        <v>15</v>
      </c>
      <c r="U54" s="3" t="s">
        <v>5</v>
      </c>
      <c r="V54" s="42">
        <f t="shared" si="69"/>
        <v>24.25</v>
      </c>
      <c r="W54" s="26">
        <f t="shared" si="69"/>
        <v>32.75</v>
      </c>
      <c r="X54" s="25">
        <f t="shared" si="69"/>
        <v>37</v>
      </c>
      <c r="Y54" s="21">
        <f t="shared" si="69"/>
        <v>41.25</v>
      </c>
      <c r="Z54" s="22">
        <f t="shared" si="69"/>
        <v>45.5</v>
      </c>
      <c r="AA54" s="21">
        <f t="shared" si="69"/>
        <v>49.75</v>
      </c>
      <c r="AB54" s="22">
        <f t="shared" si="69"/>
        <v>54</v>
      </c>
      <c r="AC54" s="21">
        <f t="shared" si="69"/>
        <v>58.25</v>
      </c>
      <c r="AD54" s="13">
        <f t="shared" si="69"/>
        <v>66.75</v>
      </c>
      <c r="AE54" s="17">
        <f t="shared" si="69"/>
        <v>75.25</v>
      </c>
    </row>
    <row r="55" spans="2:31" ht="11.25" customHeight="1">
      <c r="B55" s="128">
        <f t="shared" si="53"/>
        <v>109832.55776119839</v>
      </c>
      <c r="C55" s="155" t="str">
        <f t="shared" si="54"/>
        <v>+10</v>
      </c>
      <c r="D55" s="159" t="str">
        <f ca="1">IF($I$5&gt;=8,CONCATENATE("×",ROUNDUP(100/OFFSET($F$47,$I$5,0,1,1)*F54/100,0),"個"),"---")</f>
        <v>×3個</v>
      </c>
      <c r="E55" s="147">
        <f ca="1" t="shared" si="55"/>
        <v>71.75</v>
      </c>
      <c r="F55" s="142">
        <f t="shared" si="70"/>
        <v>17.523294757011914</v>
      </c>
      <c r="H55" s="8" t="s">
        <v>6</v>
      </c>
      <c r="I55" s="107">
        <f t="shared" si="58"/>
        <v>433931.25555023615</v>
      </c>
      <c r="J55" s="111">
        <f t="shared" si="59"/>
        <v>264143.7533759168</v>
      </c>
      <c r="K55" s="108">
        <f t="shared" si="60"/>
        <v>221051.24204710286</v>
      </c>
      <c r="L55" s="111">
        <f t="shared" si="61"/>
        <v>190384.7709441773</v>
      </c>
      <c r="M55" s="108">
        <f t="shared" si="62"/>
        <v>168324.31219132425</v>
      </c>
      <c r="N55" s="111">
        <f t="shared" si="63"/>
        <v>150993.89640152562</v>
      </c>
      <c r="O55" s="108">
        <f t="shared" si="64"/>
        <v>137093.45873679133</v>
      </c>
      <c r="P55" s="111">
        <f t="shared" si="65"/>
        <v>130435.75392163004</v>
      </c>
      <c r="Q55" s="111">
        <f t="shared" si="66"/>
        <v>115349.1730018632</v>
      </c>
      <c r="R55" s="109">
        <f t="shared" si="67"/>
        <v>109832.55776119839</v>
      </c>
      <c r="S55" s="98"/>
      <c r="T55" s="47">
        <f t="shared" si="68"/>
        <v>5</v>
      </c>
      <c r="U55" s="8" t="s">
        <v>6</v>
      </c>
      <c r="V55" s="49">
        <f t="shared" si="69"/>
        <v>14.75</v>
      </c>
      <c r="W55" s="28">
        <f t="shared" si="69"/>
        <v>24.25</v>
      </c>
      <c r="X55" s="27">
        <f t="shared" si="69"/>
        <v>29</v>
      </c>
      <c r="Y55" s="28">
        <f t="shared" si="69"/>
        <v>33.75</v>
      </c>
      <c r="Z55" s="27">
        <f t="shared" si="69"/>
        <v>38.5</v>
      </c>
      <c r="AA55" s="20">
        <f t="shared" si="69"/>
        <v>43.25</v>
      </c>
      <c r="AB55" s="19">
        <f t="shared" si="69"/>
        <v>48</v>
      </c>
      <c r="AC55" s="20">
        <f t="shared" si="69"/>
        <v>52.75</v>
      </c>
      <c r="AD55" s="14">
        <f t="shared" si="69"/>
        <v>62.25</v>
      </c>
      <c r="AE55" s="16">
        <f t="shared" si="69"/>
        <v>71.75</v>
      </c>
    </row>
    <row r="56" spans="2:31" ht="11.25" customHeight="1">
      <c r="B56" s="128">
        <f t="shared" si="53"/>
        <v>178332.22537314057</v>
      </c>
      <c r="C56" s="155" t="str">
        <f t="shared" si="54"/>
        <v>+10</v>
      </c>
      <c r="D56" s="159" t="str">
        <f ca="1">IF($I$5&gt;=9,CONCATENATE("×",ROUNDUP(100/OFFSET($F$47,$I$5,0,1,1)*F55/100,0),"個"),"---")</f>
        <v>×3個</v>
      </c>
      <c r="E56" s="147">
        <f ca="1" t="shared" si="55"/>
        <v>70</v>
      </c>
      <c r="F56" s="142">
        <f t="shared" si="70"/>
        <v>12.26630632990834</v>
      </c>
      <c r="H56" s="8" t="s">
        <v>7</v>
      </c>
      <c r="I56" s="107">
        <f t="shared" si="58"/>
        <v>1100325.577611984</v>
      </c>
      <c r="J56" s="111">
        <f t="shared" si="59"/>
        <v>550412.788805992</v>
      </c>
      <c r="K56" s="108">
        <f t="shared" si="60"/>
        <v>440530.23104479356</v>
      </c>
      <c r="L56" s="111">
        <f t="shared" si="61"/>
        <v>367608.5258706613</v>
      </c>
      <c r="M56" s="108">
        <f t="shared" si="62"/>
        <v>316664.45074628113</v>
      </c>
      <c r="N56" s="111">
        <f t="shared" si="63"/>
        <v>278331.394402996</v>
      </c>
      <c r="O56" s="108">
        <f t="shared" si="64"/>
        <v>248516.79502488533</v>
      </c>
      <c r="P56" s="111">
        <f t="shared" si="65"/>
        <v>229665.11552239678</v>
      </c>
      <c r="Q56" s="111">
        <f t="shared" si="66"/>
        <v>196387.596268664</v>
      </c>
      <c r="R56" s="109">
        <f t="shared" si="67"/>
        <v>178332.22537314057</v>
      </c>
      <c r="S56" s="98"/>
      <c r="T56" s="47">
        <f t="shared" si="68"/>
        <v>0</v>
      </c>
      <c r="U56" s="8" t="s">
        <v>7</v>
      </c>
      <c r="V56" s="49">
        <f t="shared" si="69"/>
        <v>10</v>
      </c>
      <c r="W56" s="28">
        <f t="shared" si="69"/>
        <v>20</v>
      </c>
      <c r="X56" s="27">
        <f t="shared" si="69"/>
        <v>25</v>
      </c>
      <c r="Y56" s="28">
        <f t="shared" si="69"/>
        <v>30</v>
      </c>
      <c r="Z56" s="27">
        <f t="shared" si="69"/>
        <v>35</v>
      </c>
      <c r="AA56" s="20">
        <f t="shared" si="69"/>
        <v>40</v>
      </c>
      <c r="AB56" s="19">
        <f t="shared" si="69"/>
        <v>45</v>
      </c>
      <c r="AC56" s="20">
        <f t="shared" si="69"/>
        <v>50</v>
      </c>
      <c r="AD56" s="14">
        <f t="shared" si="69"/>
        <v>60</v>
      </c>
      <c r="AE56" s="16">
        <f t="shared" si="69"/>
        <v>70</v>
      </c>
    </row>
    <row r="57" spans="2:31" ht="11.25" customHeight="1" thickBot="1">
      <c r="B57" s="129">
        <f t="shared" si="53"/>
        <v>283270.65988738544</v>
      </c>
      <c r="C57" s="157" t="str">
        <f t="shared" si="54"/>
        <v>+10</v>
      </c>
      <c r="D57" s="167" t="str">
        <f ca="1">IF($I$5&gt;=10,CONCATENATE("×",ROUNDUP(100/OFFSET($F$47,$I$5,0,1,1)*F56/100,0),"個"),"---")</f>
        <v>×2個</v>
      </c>
      <c r="E57" s="149">
        <f ca="1" t="shared" si="55"/>
        <v>68.25</v>
      </c>
      <c r="F57" s="143">
        <f t="shared" si="70"/>
        <v>8.371754070162442</v>
      </c>
      <c r="H57" s="4" t="s">
        <v>8</v>
      </c>
      <c r="I57" s="113">
        <f t="shared" si="58"/>
        <v>3400613.816631249</v>
      </c>
      <c r="J57" s="114">
        <f t="shared" si="59"/>
        <v>1133855.3991945432</v>
      </c>
      <c r="K57" s="105">
        <f t="shared" si="60"/>
        <v>850629.6446340027</v>
      </c>
      <c r="L57" s="114">
        <f t="shared" si="61"/>
        <v>681075.1442786307</v>
      </c>
      <c r="M57" s="105">
        <f t="shared" si="62"/>
        <v>569308.651978224</v>
      </c>
      <c r="N57" s="114">
        <f t="shared" si="63"/>
        <v>489339.38877045055</v>
      </c>
      <c r="O57" s="105">
        <f t="shared" si="64"/>
        <v>429362.4413646204</v>
      </c>
      <c r="P57" s="114">
        <f t="shared" si="65"/>
        <v>388004.7097844245</v>
      </c>
      <c r="Q57" s="114">
        <f t="shared" si="66"/>
        <v>322653.2041093343</v>
      </c>
      <c r="R57" s="135">
        <f t="shared" si="67"/>
        <v>283270.65988738544</v>
      </c>
      <c r="S57" s="98"/>
      <c r="T57" s="48">
        <f t="shared" si="68"/>
        <v>-5</v>
      </c>
      <c r="U57" s="4" t="s">
        <v>8</v>
      </c>
      <c r="V57" s="51">
        <f t="shared" si="69"/>
        <v>5.25</v>
      </c>
      <c r="W57" s="52">
        <f t="shared" si="69"/>
        <v>15.75</v>
      </c>
      <c r="X57" s="29">
        <f t="shared" si="69"/>
        <v>21</v>
      </c>
      <c r="Y57" s="30">
        <f t="shared" si="69"/>
        <v>26.25</v>
      </c>
      <c r="Z57" s="29">
        <f t="shared" si="69"/>
        <v>31.5</v>
      </c>
      <c r="AA57" s="30">
        <f t="shared" si="69"/>
        <v>36.75</v>
      </c>
      <c r="AB57" s="23">
        <f t="shared" si="69"/>
        <v>42</v>
      </c>
      <c r="AC57" s="24">
        <f t="shared" si="69"/>
        <v>47.25</v>
      </c>
      <c r="AD57" s="24">
        <f t="shared" si="69"/>
        <v>57.75</v>
      </c>
      <c r="AE57" s="18">
        <f t="shared" si="69"/>
        <v>68.25</v>
      </c>
    </row>
    <row r="58" spans="19:24" ht="13.5">
      <c r="S58" s="78"/>
      <c r="T58" s="78"/>
      <c r="U58" s="78"/>
      <c r="V58" s="78"/>
      <c r="W58" s="78"/>
      <c r="X58" s="78"/>
    </row>
  </sheetData>
  <mergeCells count="10">
    <mergeCell ref="T3:U3"/>
    <mergeCell ref="H7:I7"/>
    <mergeCell ref="C3:F3"/>
    <mergeCell ref="C4:F4"/>
    <mergeCell ref="G5:H5"/>
    <mergeCell ref="H20:I20"/>
    <mergeCell ref="H33:I33"/>
    <mergeCell ref="H46:I46"/>
    <mergeCell ref="G3:H3"/>
    <mergeCell ref="G4:H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Arakawa Family</cp:lastModifiedBy>
  <cp:lastPrinted>2006-11-17T08:40:27Z</cp:lastPrinted>
  <dcterms:created xsi:type="dcterms:W3CDTF">1997-01-08T22:48:59Z</dcterms:created>
  <dcterms:modified xsi:type="dcterms:W3CDTF">2006-12-03T07:27:33Z</dcterms:modified>
  <cp:category/>
  <cp:version/>
  <cp:contentType/>
  <cp:contentStatus/>
</cp:coreProperties>
</file>